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90" windowWidth="9720" windowHeight="7320" activeTab="0"/>
  </bookViews>
  <sheets>
    <sheet name="Summary - Rev" sheetId="1" r:id="rId1"/>
  </sheets>
  <definedNames>
    <definedName name="_xlnm.Print_Area" localSheetId="0">'Summary - Rev'!$A$1:$I$114</definedName>
    <definedName name="_xlnm.Print_Titles" localSheetId="0">'Summary - Rev'!$5:$8</definedName>
  </definedNames>
  <calcPr fullCalcOnLoad="1"/>
</workbook>
</file>

<file path=xl/comments1.xml><?xml version="1.0" encoding="utf-8"?>
<comments xmlns="http://schemas.openxmlformats.org/spreadsheetml/2006/main">
  <authors>
    <author>Information and Communication Technology Section</author>
  </authors>
  <commentList>
    <comment ref="C102" authorId="0">
      <text>
        <r>
          <rPr>
            <b/>
            <sz val="8"/>
            <rFont val="Tahoma"/>
            <family val="0"/>
          </rPr>
          <t xml:space="preserve">Could be another £200K abortive costs dependant on RLB contract
</t>
        </r>
        <r>
          <rPr>
            <sz val="8"/>
            <rFont val="Tahoma"/>
            <family val="0"/>
          </rPr>
          <t xml:space="preserve">
</t>
        </r>
      </text>
    </comment>
    <comment ref="C142" authorId="0">
      <text>
        <r>
          <rPr>
            <b/>
            <sz val="8"/>
            <rFont val="Tahoma"/>
            <family val="0"/>
          </rPr>
          <t xml:space="preserve">Could be another £200K abortive costs dependant on RLB contract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<sst xmlns="http://schemas.openxmlformats.org/spreadsheetml/2006/main" count="299" uniqueCount="162">
  <si>
    <t>WYRE FOREST DISTRICT COUNCIL</t>
  </si>
  <si>
    <t>CHANGES IN RESOURCES</t>
  </si>
  <si>
    <t>Cost</t>
  </si>
  <si>
    <t>ACTIVITY AND DESCRIPTION</t>
  </si>
  <si>
    <t>Centre</t>
  </si>
  <si>
    <t>OF SERVICE OPTION</t>
  </si>
  <si>
    <t>KEY</t>
  </si>
  <si>
    <t>2011/12</t>
  </si>
  <si>
    <t>2012/13</t>
  </si>
  <si>
    <t>2013/14</t>
  </si>
  <si>
    <t>£</t>
  </si>
  <si>
    <t>C</t>
  </si>
  <si>
    <t>R</t>
  </si>
  <si>
    <t>2014/15</t>
  </si>
  <si>
    <t>R310</t>
  </si>
  <si>
    <t>S</t>
  </si>
  <si>
    <t>COMMUNITY AND PARTNERSHIP SERVICES</t>
  </si>
  <si>
    <t>KEY - Changes in Resources</t>
  </si>
  <si>
    <t xml:space="preserve">C </t>
  </si>
  <si>
    <t>Capital</t>
  </si>
  <si>
    <t>Revenue</t>
  </si>
  <si>
    <t>Staffing - Stated in FTEs</t>
  </si>
  <si>
    <t>After</t>
  </si>
  <si>
    <t>R900</t>
  </si>
  <si>
    <t>Development provision</t>
  </si>
  <si>
    <t>R060</t>
  </si>
  <si>
    <t>Bewdley Museum</t>
  </si>
  <si>
    <t>R161</t>
  </si>
  <si>
    <t>R163</t>
  </si>
  <si>
    <t>R165</t>
  </si>
  <si>
    <t>R167</t>
  </si>
  <si>
    <t>Strategic review of the service to transfer responsibility for</t>
  </si>
  <si>
    <t>TBC</t>
  </si>
  <si>
    <t>Parks and Green Spaces</t>
  </si>
  <si>
    <t>R160</t>
  </si>
  <si>
    <t>R162</t>
  </si>
  <si>
    <t>Sports and Leisure Centres</t>
  </si>
  <si>
    <t>Grants to Voluntary Bodies</t>
  </si>
  <si>
    <t>Review of current grants to align with reduction in Council's</t>
  </si>
  <si>
    <t>own grant funding</t>
  </si>
  <si>
    <t>Emergency Planning SLA</t>
  </si>
  <si>
    <t>Review of current Service Level Agreement with</t>
  </si>
  <si>
    <t>Review of management structure of the council</t>
  </si>
  <si>
    <t>Management Structure</t>
  </si>
  <si>
    <t>Fees and Charges</t>
  </si>
  <si>
    <t>Review of fees and charges</t>
  </si>
  <si>
    <t>LEGAL AND CORPORATE SERVICES</t>
  </si>
  <si>
    <t>Review of Directorate</t>
  </si>
  <si>
    <t>Restructure of Committee Section</t>
  </si>
  <si>
    <t>Review of the operations of the Directorate within facilities</t>
  </si>
  <si>
    <t>management, litigation and library/research facility</t>
  </si>
  <si>
    <t xml:space="preserve">Review of section following reduction in number of formal </t>
  </si>
  <si>
    <t>meetings of Council, Cabinet and Committees</t>
  </si>
  <si>
    <t>Public Conveniences</t>
  </si>
  <si>
    <t xml:space="preserve">Review of cleansing regime </t>
  </si>
  <si>
    <t>PLANNING AND REGULATORY SERVICES</t>
  </si>
  <si>
    <t>Local Development Framework</t>
  </si>
  <si>
    <t>Review of the use of consultants</t>
  </si>
  <si>
    <t>Development Control Team</t>
  </si>
  <si>
    <t>Restructure of the Service</t>
  </si>
  <si>
    <t>Waiting List</t>
  </si>
  <si>
    <t>Regeneration and Economic Development</t>
  </si>
  <si>
    <t>To provide for the continuing support for the ReWyre</t>
  </si>
  <si>
    <t>Waste and Recycling Service</t>
  </si>
  <si>
    <t>Review the delivery of Waste and Recycling Services</t>
  </si>
  <si>
    <t>LGA 2003 - Council Tax Discount</t>
  </si>
  <si>
    <t>minimum discount of 10%</t>
  </si>
  <si>
    <t>RESOURCES</t>
  </si>
  <si>
    <t>Review of Revenues and Benefit Services</t>
  </si>
  <si>
    <t>Review of Housing Services</t>
  </si>
  <si>
    <t>Review of Street Scene</t>
  </si>
  <si>
    <t xml:space="preserve">Review of the provision of Revenue and Benefit Services </t>
  </si>
  <si>
    <t>Restructuring of Accountancy Services</t>
  </si>
  <si>
    <t>Review of Directorate Structure</t>
  </si>
  <si>
    <t>TBD</t>
  </si>
  <si>
    <t>CHECK</t>
  </si>
  <si>
    <t>Development</t>
  </si>
  <si>
    <t xml:space="preserve">Strategic review of the service and transfer of responsibility </t>
  </si>
  <si>
    <t>Reduction of the Council Tax Discount from 25% to</t>
  </si>
  <si>
    <t>centres (current contract ends in March 2013)</t>
  </si>
  <si>
    <t>R600</t>
  </si>
  <si>
    <t>R605</t>
  </si>
  <si>
    <t>R606</t>
  </si>
  <si>
    <t>R685</t>
  </si>
  <si>
    <t>R704</t>
  </si>
  <si>
    <t>R705</t>
  </si>
  <si>
    <t xml:space="preserve">cleansing frequency </t>
  </si>
  <si>
    <t xml:space="preserve">Review of Street Scene management structure and </t>
  </si>
  <si>
    <t>R200</t>
  </si>
  <si>
    <t>R680</t>
  </si>
  <si>
    <t>Re-organisation of Service Delivery</t>
  </si>
  <si>
    <t>R300</t>
  </si>
  <si>
    <t>Review of Back Office Support</t>
  </si>
  <si>
    <t>R035</t>
  </si>
  <si>
    <t>CHIEF EXECUTIVE</t>
  </si>
  <si>
    <t>Review of strategic projects and performance management</t>
  </si>
  <si>
    <t xml:space="preserve">Review of storage requirement and option for shared </t>
  </si>
  <si>
    <t>for sports pitches/bowling greens and maintenance</t>
  </si>
  <si>
    <t>R505</t>
  </si>
  <si>
    <t>R325</t>
  </si>
  <si>
    <t xml:space="preserve">Review Play Development, Leisure and Community </t>
  </si>
  <si>
    <t>R055</t>
  </si>
  <si>
    <t>R080</t>
  </si>
  <si>
    <t>R085</t>
  </si>
  <si>
    <t>R140</t>
  </si>
  <si>
    <t>services with the TIC and HUB</t>
  </si>
  <si>
    <t>13 Local Nature Reserves</t>
  </si>
  <si>
    <t>R732</t>
  </si>
  <si>
    <t>R740</t>
  </si>
  <si>
    <t>R515</t>
  </si>
  <si>
    <t>R301</t>
  </si>
  <si>
    <t>R431</t>
  </si>
  <si>
    <t>Rationalisation of Play, Sport and Leisure</t>
  </si>
  <si>
    <t>Transfer of Responsibility for Countryside Services</t>
  </si>
  <si>
    <t>Worcestershire County Council. Current agreement ends</t>
  </si>
  <si>
    <t>Homelessness, Housing advice and Maintenance of</t>
  </si>
  <si>
    <t xml:space="preserve">Option appraisal for management of sports and leisure </t>
  </si>
  <si>
    <t>R001</t>
  </si>
  <si>
    <t>R002</t>
  </si>
  <si>
    <t>R005</t>
  </si>
  <si>
    <t>R010</t>
  </si>
  <si>
    <t>.</t>
  </si>
  <si>
    <t>Grant Aid to Parish Councils</t>
  </si>
  <si>
    <t xml:space="preserve">Continued Grant Aid to Parish Councils at 10%, of the </t>
  </si>
  <si>
    <t>TOTALS</t>
  </si>
  <si>
    <t>value of Town/Parish Precepts</t>
  </si>
  <si>
    <t xml:space="preserve">(*) </t>
  </si>
  <si>
    <t>Estimated awaiting Business Case</t>
  </si>
  <si>
    <t>Revenue Budget Savings not achieved</t>
  </si>
  <si>
    <t>Cabinet Proposal for Management Structure removed</t>
  </si>
  <si>
    <t>Cabinet Proposal for Back Office Support removed</t>
  </si>
  <si>
    <t>Additional Investment Income</t>
  </si>
  <si>
    <t>Capital Receipts Retained</t>
  </si>
  <si>
    <t xml:space="preserve">Services provided to remain </t>
  </si>
  <si>
    <t>Reflect lower levels of Homelessness expenditure</t>
  </si>
  <si>
    <t>Defer  Single Site Initiative for 12 months</t>
  </si>
  <si>
    <t>Cabinet Proposal for Management Structure deferral</t>
  </si>
  <si>
    <t>Cabinet Proposal for Back Office Support deferral</t>
  </si>
  <si>
    <t>*Capital Receipts Retained</t>
  </si>
  <si>
    <t>Release of Earmarked Reserve into General Reserves</t>
  </si>
  <si>
    <t>Starting points from Capital Receipts retained if Single Site does not proceed is from P124 of Financial Strategy</t>
  </si>
  <si>
    <t>Less applied for Single Site 2010/11 as at 31/12/10</t>
  </si>
  <si>
    <t>(£1.581m actual as at 31/12/2010 - more professional fees etc could be spent up to year end)</t>
  </si>
  <si>
    <t>Best Estimate</t>
  </si>
  <si>
    <t>Single Site Savings in Base Budget</t>
  </si>
  <si>
    <t>Building Cost Savings</t>
  </si>
  <si>
    <t>Source Single Site Report to Transformation Board 2/11/2011</t>
  </si>
  <si>
    <t>Building Maintenance - half of £113k</t>
  </si>
  <si>
    <t>Other Related Savings</t>
  </si>
  <si>
    <t>Admin Review Savings already achieved</t>
  </si>
  <si>
    <t>Estimated uplift on Duke House Rents</t>
  </si>
  <si>
    <t xml:space="preserve">9/12's in 2012/13 </t>
  </si>
  <si>
    <t>External Interest Received Calculations</t>
  </si>
  <si>
    <t>Deferral  of Single Site Initiative for 12 months</t>
  </si>
  <si>
    <t>*Capital Receipts Retained for 12 months</t>
  </si>
  <si>
    <t>Total Savings Not realised in full year if deferred</t>
  </si>
  <si>
    <t>Single Site Expenditure assume average £3m @2 %</t>
  </si>
  <si>
    <t>Assumptions - Financing costs of bridging finance met from earmarked reserved therefore neutral overall</t>
  </si>
  <si>
    <t>Notes to ICHC Proposals</t>
  </si>
  <si>
    <t>INDEPENDENT COMMUNITY AND HEALTH CONCERN PROPOSALS 2011/2012 ONWARDS</t>
  </si>
  <si>
    <t>initiative at reduced levels</t>
  </si>
  <si>
    <t>Caveats - Construction prices rising, borrowing cost increases and other external factors excluded from Deferral costing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</si>
</sst>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C\R\-#,##0\ "/>
    <numFmt numFmtId="165" formatCode="#,##0;#,##0\ \C\R\ "/>
    <numFmt numFmtId="166" formatCode="#,##0;#,##0\ \C\R"/>
    <numFmt numFmtId="167" formatCode="_-\ \ \ \ * #,##0.00_-;\-* #,##0.00_-;_-* &quot;-&quot;??_-;_-@_-"/>
    <numFmt numFmtId="168" formatCode="_ \ \ \ \-* #,##0.00_-;\-* #,##0.00_-;_-* &quot;-&quot;??_-;_-@_-"/>
    <numFmt numFmtId="169" formatCode="_ \ \ \ \-* #,##0.00\-;\-* #,##0.00\-;_-* &quot;-&quot;??_-;_-@_-"/>
    <numFmt numFmtId="170" formatCode="\ \-* #,##0.00\-;\-* #,##0.00\-;_-* &quot;-&quot;??_-;_-@_-"/>
    <numFmt numFmtId="171" formatCode="\ \-* #,##0.00;\-* #,##0.00\-;\-* &quot;-&quot;??\-;\-@\-"/>
    <numFmt numFmtId="172" formatCode="\ \-* #,##0.00;\-* #,##0.00\-;* &quot;-&quot;??;\-@\-"/>
    <numFmt numFmtId="173" formatCode="_*#,##0_-;*#\,##0\ \C\R_-;_*&quot;-&quot;_-;_-@\-"/>
    <numFmt numFmtId="174" formatCode="_*#,##0_-;_*#,##0\ \C\R_-;_*\ &quot;-&quot;_-;_-@\-"/>
    <numFmt numFmtId="175" formatCode="#,##0;#,##0\ \C\R;&quot;-&quot;"/>
    <numFmt numFmtId="176" formatCode="#,##0;#,##0\ \C\R;&quot;0&quot;"/>
    <numFmt numFmtId="177" formatCode="0\ \C\R"/>
    <numFmt numFmtId="178" formatCode="_-* #,##0_-;\-* #,##0_-;_-* &quot;-&quot;??_-;_-@_-"/>
    <numFmt numFmtId="179" formatCode="0.000"/>
    <numFmt numFmtId="180" formatCode="0.0000"/>
    <numFmt numFmtId="181" formatCode="&quot;£&quot;#,##0.00"/>
    <numFmt numFmtId="182" formatCode="0.0%"/>
    <numFmt numFmtId="183" formatCode="0.00000"/>
    <numFmt numFmtId="184" formatCode="0.0"/>
    <numFmt numFmtId="185" formatCode="&quot;£&quot;#,##0"/>
    <numFmt numFmtId="186" formatCode="0.000000"/>
    <numFmt numFmtId="187" formatCode="0\ &quot;p&quot;"/>
    <numFmt numFmtId="188" formatCode="#\ ?/2"/>
    <numFmt numFmtId="189" formatCode="&quot;£&quot;#,##0.00_);\(&quot;£&quot;#,##0.00\)"/>
    <numFmt numFmtId="190" formatCode="&quot;£&quot;#,##0.00_);[Red]\(&quot;£&quot;#,##0.00\)"/>
    <numFmt numFmtId="191" formatCode="0.0000000"/>
    <numFmt numFmtId="192" formatCode="&quot;£&quot;#,##0.0"/>
    <numFmt numFmtId="193" formatCode="&quot;£&quot;#,##0.000"/>
    <numFmt numFmtId="194" formatCode="&quot;£&quot;#,##0.0000"/>
    <numFmt numFmtId="195" formatCode="#,##0.0;#,##0.0\ \C\R;&quot;-&quot;"/>
    <numFmt numFmtId="196" formatCode="#,##0.00;#,##0.00\ \C\R;&quot;-&quot;"/>
    <numFmt numFmtId="197" formatCode="#,##0.000;#,##0.000\ \C\R;&quot;-&quot;"/>
    <numFmt numFmtId="198" formatCode="_-* #,##0.0_-;\-* #,##0.0_-;_-* &quot;-&quot;??_-;_-@_-"/>
    <numFmt numFmtId="199" formatCode="#,##0.0"/>
    <numFmt numFmtId="200" formatCode="#,##0.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#,##0;#,##0\ \C\R;&quot;*&quot;"/>
    <numFmt numFmtId="205" formatCode="#,##0;&quot;*&quot;#,##0\ \C\R;&quot;*&quot;"/>
    <numFmt numFmtId="206" formatCode="&quot;*&quot;#,##0;\C\r*#\,##0"/>
    <numFmt numFmtId="207" formatCode="&quot;*&quot;#,##0.0;\C\r*#\,##0.0"/>
    <numFmt numFmtId="208" formatCode="&quot;*&quot;#,##0.00;\C\r*#\,##0.00"/>
    <numFmt numFmtId="209" formatCode="&quot;*&quot;\ #,##0;\C\r* #,##0"/>
    <numFmt numFmtId="210" formatCode="0.000%"/>
    <numFmt numFmtId="211" formatCode="&quot;£&quot;#,##0.00000"/>
    <numFmt numFmtId="212" formatCode="&quot;£&quot;#,##0.000000"/>
    <numFmt numFmtId="213" formatCode="&quot;£&quot;#,##0.0000000"/>
    <numFmt numFmtId="214" formatCode="0.00000000"/>
    <numFmt numFmtId="215" formatCode="0.0000%"/>
    <numFmt numFmtId="216" formatCode="#,##0.00000"/>
    <numFmt numFmtId="217" formatCode="0\ &quot;places&quot;"/>
    <numFmt numFmtId="218" formatCode="0\ &quot;spaces&quot;"/>
    <numFmt numFmtId="219" formatCode="#,##0.0000;#,##0.0000\ \C\R;&quot;-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21" applyFont="1">
      <alignment/>
      <protection/>
    </xf>
    <xf numFmtId="0" fontId="0" fillId="0" borderId="1" xfId="21" applyFont="1" applyBorder="1" applyAlignment="1">
      <alignment horizontal="center"/>
      <protection/>
    </xf>
    <xf numFmtId="0" fontId="0" fillId="0" borderId="2" xfId="21" applyFont="1" applyFill="1" applyBorder="1" applyAlignment="1">
      <alignment horizontal="left"/>
      <protection/>
    </xf>
    <xf numFmtId="6" fontId="0" fillId="0" borderId="3" xfId="21" applyNumberFormat="1" applyFont="1" applyFill="1" applyBorder="1" applyAlignment="1">
      <alignment horizontal="left"/>
      <protection/>
    </xf>
    <xf numFmtId="175" fontId="0" fillId="0" borderId="1" xfId="21" applyNumberFormat="1" applyFont="1" applyFill="1" applyBorder="1" applyAlignment="1">
      <alignment horizontal="center"/>
      <protection/>
    </xf>
    <xf numFmtId="6" fontId="8" fillId="0" borderId="3" xfId="21" applyNumberFormat="1" applyFont="1" applyFill="1" applyBorder="1" applyAlignment="1">
      <alignment horizontal="left"/>
      <protection/>
    </xf>
    <xf numFmtId="175" fontId="0" fillId="0" borderId="1" xfId="0" applyNumberFormat="1" applyFont="1" applyFill="1" applyBorder="1" applyAlignment="1" quotePrefix="1">
      <alignment horizontal="center"/>
    </xf>
    <xf numFmtId="0" fontId="0" fillId="0" borderId="3" xfId="21" applyFont="1" applyFill="1" applyBorder="1" applyAlignment="1">
      <alignment horizontal="left"/>
      <protection/>
    </xf>
    <xf numFmtId="175" fontId="0" fillId="0" borderId="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75" fontId="0" fillId="0" borderId="10" xfId="0" applyNumberFormat="1" applyFont="1" applyFill="1" applyBorder="1" applyAlignment="1" quotePrefix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2" xfId="0" applyFont="1" applyBorder="1" applyAlignment="1">
      <alignment/>
    </xf>
    <xf numFmtId="175" fontId="4" fillId="0" borderId="6" xfId="21" applyNumberFormat="1" applyFont="1" applyBorder="1" applyAlignment="1">
      <alignment horizontal="center"/>
      <protection/>
    </xf>
    <xf numFmtId="175" fontId="4" fillId="0" borderId="2" xfId="21" applyNumberFormat="1" applyFont="1" applyBorder="1" applyAlignment="1">
      <alignment horizontal="center"/>
      <protection/>
    </xf>
    <xf numFmtId="0" fontId="0" fillId="0" borderId="1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left"/>
      <protection/>
    </xf>
    <xf numFmtId="0" fontId="0" fillId="0" borderId="12" xfId="21" applyFont="1" applyFill="1" applyBorder="1" applyAlignment="1">
      <alignment horizontal="left"/>
      <protection/>
    </xf>
    <xf numFmtId="0" fontId="5" fillId="0" borderId="2" xfId="21" applyFont="1" applyFill="1" applyBorder="1" applyAlignment="1">
      <alignment horizontal="left"/>
      <protection/>
    </xf>
    <xf numFmtId="0" fontId="5" fillId="0" borderId="3" xfId="21" applyFont="1" applyFill="1" applyBorder="1" applyAlignment="1">
      <alignment horizontal="left"/>
      <protection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196" fontId="4" fillId="0" borderId="13" xfId="21" applyNumberFormat="1" applyFont="1" applyBorder="1" applyAlignment="1">
      <alignment horizontal="center"/>
      <protection/>
    </xf>
    <xf numFmtId="14" fontId="4" fillId="0" borderId="1" xfId="0" applyNumberFormat="1" applyFont="1" applyFill="1" applyBorder="1" applyAlignment="1">
      <alignment horizontal="center"/>
    </xf>
    <xf numFmtId="174" fontId="0" fillId="0" borderId="1" xfId="0" applyNumberFormat="1" applyFont="1" applyFill="1" applyBorder="1" applyAlignment="1" quotePrefix="1">
      <alignment horizontal="center"/>
    </xf>
    <xf numFmtId="196" fontId="0" fillId="0" borderId="1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196" fontId="0" fillId="0" borderId="0" xfId="0" applyNumberFormat="1" applyFont="1" applyFill="1" applyBorder="1" applyAlignment="1" quotePrefix="1">
      <alignment horizontal="center"/>
    </xf>
    <xf numFmtId="0" fontId="0" fillId="0" borderId="12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175" fontId="0" fillId="0" borderId="0" xfId="0" applyNumberFormat="1" applyFont="1" applyFill="1" applyBorder="1" applyAlignment="1" quotePrefix="1">
      <alignment horizontal="center"/>
    </xf>
    <xf numFmtId="175" fontId="0" fillId="0" borderId="14" xfId="0" applyNumberFormat="1" applyFont="1" applyFill="1" applyBorder="1" applyAlignment="1" quotePrefix="1">
      <alignment horizontal="center"/>
    </xf>
    <xf numFmtId="175" fontId="0" fillId="0" borderId="6" xfId="0" applyNumberFormat="1" applyFont="1" applyFill="1" applyBorder="1" applyAlignment="1" quotePrefix="1">
      <alignment horizontal="center"/>
    </xf>
    <xf numFmtId="196" fontId="0" fillId="0" borderId="1" xfId="0" applyNumberFormat="1" applyFont="1" applyFill="1" applyBorder="1" applyAlignment="1" quotePrefix="1">
      <alignment horizontal="center"/>
    </xf>
    <xf numFmtId="0" fontId="4" fillId="0" borderId="10" xfId="0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/>
    </xf>
    <xf numFmtId="0" fontId="0" fillId="0" borderId="10" xfId="21" applyFont="1" applyBorder="1" applyAlignment="1">
      <alignment horizontal="center"/>
      <protection/>
    </xf>
    <xf numFmtId="0" fontId="0" fillId="0" borderId="14" xfId="0" applyFont="1" applyFill="1" applyBorder="1" applyAlignment="1">
      <alignment/>
    </xf>
    <xf numFmtId="175" fontId="0" fillId="0" borderId="0" xfId="0" applyNumberFormat="1" applyFont="1" applyFill="1" applyBorder="1" applyAlignment="1">
      <alignment horizontal="center"/>
    </xf>
    <xf numFmtId="175" fontId="0" fillId="0" borderId="11" xfId="0" applyNumberFormat="1" applyFont="1" applyFill="1" applyBorder="1" applyAlignment="1" quotePrefix="1">
      <alignment horizontal="center"/>
    </xf>
    <xf numFmtId="175" fontId="0" fillId="0" borderId="10" xfId="21" applyNumberFormat="1" applyFont="1" applyFill="1" applyBorder="1" applyAlignment="1">
      <alignment horizontal="center"/>
      <protection/>
    </xf>
    <xf numFmtId="196" fontId="0" fillId="0" borderId="1" xfId="21" applyNumberFormat="1" applyFont="1" applyFill="1" applyBorder="1" applyAlignment="1">
      <alignment horizontal="center"/>
      <protection/>
    </xf>
    <xf numFmtId="196" fontId="0" fillId="0" borderId="10" xfId="21" applyNumberFormat="1" applyFont="1" applyFill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Font="1" applyFill="1" applyBorder="1" applyAlignment="1">
      <alignment horizontal="left"/>
      <protection/>
    </xf>
    <xf numFmtId="196" fontId="0" fillId="0" borderId="0" xfId="21" applyNumberFormat="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 horizontal="left"/>
      <protection/>
    </xf>
    <xf numFmtId="0" fontId="0" fillId="0" borderId="14" xfId="21" applyFont="1" applyFill="1" applyBorder="1" applyAlignment="1">
      <alignment horizontal="left"/>
      <protection/>
    </xf>
    <xf numFmtId="0" fontId="0" fillId="0" borderId="6" xfId="21" applyFont="1" applyBorder="1" applyAlignment="1">
      <alignment horizontal="center"/>
      <protection/>
    </xf>
    <xf numFmtId="175" fontId="0" fillId="0" borderId="0" xfId="21" applyNumberFormat="1" applyFont="1" applyFill="1" applyBorder="1" applyAlignment="1">
      <alignment horizontal="center"/>
      <protection/>
    </xf>
    <xf numFmtId="196" fontId="0" fillId="0" borderId="14" xfId="21" applyNumberFormat="1" applyFont="1" applyFill="1" applyBorder="1" applyAlignment="1">
      <alignment horizontal="center"/>
      <protection/>
    </xf>
    <xf numFmtId="175" fontId="0" fillId="0" borderId="6" xfId="21" applyNumberFormat="1" applyFont="1" applyFill="1" applyBorder="1" applyAlignment="1">
      <alignment horizontal="center"/>
      <protection/>
    </xf>
    <xf numFmtId="0" fontId="0" fillId="0" borderId="6" xfId="21" applyFont="1" applyBorder="1">
      <alignment/>
      <protection/>
    </xf>
    <xf numFmtId="175" fontId="0" fillId="0" borderId="14" xfId="0" applyNumberFormat="1" applyFont="1" applyFill="1" applyBorder="1" applyAlignment="1">
      <alignment horizontal="center"/>
    </xf>
    <xf numFmtId="175" fontId="0" fillId="0" borderId="14" xfId="21" applyNumberFormat="1" applyFont="1" applyFill="1" applyBorder="1" applyAlignment="1">
      <alignment horizontal="center"/>
      <protection/>
    </xf>
    <xf numFmtId="196" fontId="0" fillId="0" borderId="6" xfId="21" applyNumberFormat="1" applyFont="1" applyFill="1" applyBorder="1" applyAlignment="1">
      <alignment horizontal="center"/>
      <protection/>
    </xf>
    <xf numFmtId="175" fontId="0" fillId="0" borderId="2" xfId="21" applyNumberFormat="1" applyFont="1" applyFill="1" applyBorder="1" applyAlignment="1">
      <alignment horizontal="center"/>
      <protection/>
    </xf>
    <xf numFmtId="196" fontId="0" fillId="0" borderId="15" xfId="21" applyNumberFormat="1" applyFont="1" applyFill="1" applyBorder="1" applyAlignment="1">
      <alignment horizontal="center"/>
      <protection/>
    </xf>
    <xf numFmtId="2" fontId="0" fillId="0" borderId="6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175" fontId="0" fillId="0" borderId="15" xfId="0" applyNumberFormat="1" applyFont="1" applyFill="1" applyBorder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" xfId="21" applyFont="1" applyFill="1" applyBorder="1" applyAlignment="1">
      <alignment horizontal="center"/>
      <protection/>
    </xf>
    <xf numFmtId="175" fontId="0" fillId="0" borderId="4" xfId="0" applyNumberFormat="1" applyFont="1" applyFill="1" applyBorder="1" applyAlignment="1" quotePrefix="1">
      <alignment horizontal="center"/>
    </xf>
    <xf numFmtId="175" fontId="0" fillId="0" borderId="2" xfId="0" applyNumberFormat="1" applyFont="1" applyFill="1" applyBorder="1" applyAlignment="1" quotePrefix="1">
      <alignment horizontal="center"/>
    </xf>
    <xf numFmtId="196" fontId="0" fillId="0" borderId="2" xfId="0" applyNumberFormat="1" applyFont="1" applyFill="1" applyBorder="1" applyAlignment="1" quotePrefix="1">
      <alignment horizontal="center"/>
    </xf>
    <xf numFmtId="175" fontId="0" fillId="0" borderId="11" xfId="21" applyNumberFormat="1" applyFont="1" applyFill="1" applyBorder="1" applyAlignment="1">
      <alignment horizontal="center"/>
      <protection/>
    </xf>
    <xf numFmtId="196" fontId="0" fillId="0" borderId="2" xfId="21" applyNumberFormat="1" applyFont="1" applyFill="1" applyBorder="1" applyAlignment="1">
      <alignment horizontal="center"/>
      <protection/>
    </xf>
    <xf numFmtId="175" fontId="4" fillId="0" borderId="11" xfId="21" applyNumberFormat="1" applyFont="1" applyBorder="1" applyAlignment="1">
      <alignment horizontal="center"/>
      <protection/>
    </xf>
    <xf numFmtId="175" fontId="4" fillId="0" borderId="10" xfId="21" applyNumberFormat="1" applyFont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4" fillId="0" borderId="6" xfId="21" applyFont="1" applyFill="1" applyBorder="1" applyAlignment="1">
      <alignment horizontal="center"/>
      <protection/>
    </xf>
    <xf numFmtId="0" fontId="4" fillId="0" borderId="10" xfId="21" applyFont="1" applyFill="1" applyBorder="1" applyAlignment="1">
      <alignment horizontal="center"/>
      <protection/>
    </xf>
    <xf numFmtId="0" fontId="0" fillId="0" borderId="6" xfId="21" applyFont="1" applyFill="1" applyBorder="1" applyAlignment="1">
      <alignment horizontal="center"/>
      <protection/>
    </xf>
    <xf numFmtId="0" fontId="0" fillId="0" borderId="1" xfId="21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175" fontId="0" fillId="0" borderId="15" xfId="0" applyNumberFormat="1" applyFont="1" applyFill="1" applyBorder="1" applyAlignment="1">
      <alignment/>
    </xf>
    <xf numFmtId="175" fontId="0" fillId="0" borderId="5" xfId="0" applyNumberFormat="1" applyFont="1" applyFill="1" applyBorder="1" applyAlignment="1">
      <alignment/>
    </xf>
    <xf numFmtId="175" fontId="0" fillId="0" borderId="4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75" fontId="0" fillId="0" borderId="0" xfId="0" applyNumberFormat="1" applyFont="1" applyFill="1" applyBorder="1" applyAlignment="1">
      <alignment/>
    </xf>
    <xf numFmtId="175" fontId="0" fillId="0" borderId="3" xfId="0" applyNumberFormat="1" applyFont="1" applyFill="1" applyBorder="1" applyAlignment="1">
      <alignment/>
    </xf>
    <xf numFmtId="175" fontId="0" fillId="0" borderId="2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 horizontal="right"/>
    </xf>
    <xf numFmtId="175" fontId="0" fillId="0" borderId="3" xfId="0" applyNumberFormat="1" applyFont="1" applyFill="1" applyBorder="1" applyAlignment="1">
      <alignment horizontal="right"/>
    </xf>
    <xf numFmtId="175" fontId="0" fillId="0" borderId="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9" fillId="0" borderId="0" xfId="0" applyFont="1" applyAlignment="1">
      <alignment/>
    </xf>
    <xf numFmtId="175" fontId="9" fillId="2" borderId="0" xfId="0" applyNumberFormat="1" applyFont="1" applyFill="1" applyAlignment="1">
      <alignment/>
    </xf>
    <xf numFmtId="174" fontId="9" fillId="2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10" fontId="4" fillId="0" borderId="1" xfId="0" applyNumberFormat="1" applyFont="1" applyFill="1" applyBorder="1" applyAlignment="1">
      <alignment horizontal="center"/>
    </xf>
    <xf numFmtId="175" fontId="0" fillId="0" borderId="18" xfId="0" applyNumberFormat="1" applyFont="1" applyFill="1" applyBorder="1" applyAlignment="1" quotePrefix="1">
      <alignment horizontal="center"/>
    </xf>
    <xf numFmtId="196" fontId="0" fillId="0" borderId="11" xfId="0" applyNumberFormat="1" applyFont="1" applyFill="1" applyBorder="1" applyAlignment="1" quotePrefix="1">
      <alignment horizontal="center"/>
    </xf>
    <xf numFmtId="0" fontId="0" fillId="0" borderId="2" xfId="21" applyFont="1" applyFill="1" applyBorder="1" applyAlignment="1">
      <alignment horizontal="center"/>
      <protection/>
    </xf>
    <xf numFmtId="0" fontId="0" fillId="0" borderId="6" xfId="21" applyFont="1" applyFill="1" applyBorder="1">
      <alignment/>
      <protection/>
    </xf>
    <xf numFmtId="0" fontId="0" fillId="0" borderId="0" xfId="21" applyFont="1" applyFill="1" applyBorder="1" applyAlignment="1" quotePrefix="1">
      <alignment horizontal="right"/>
      <protection/>
    </xf>
    <xf numFmtId="0" fontId="0" fillId="0" borderId="12" xfId="21" applyFont="1" applyFill="1" applyBorder="1" applyAlignment="1" quotePrefix="1">
      <alignment horizontal="right"/>
      <protection/>
    </xf>
    <xf numFmtId="175" fontId="4" fillId="0" borderId="1" xfId="21" applyNumberFormat="1" applyFont="1" applyBorder="1" applyAlignment="1">
      <alignment horizontal="center"/>
      <protection/>
    </xf>
    <xf numFmtId="0" fontId="0" fillId="3" borderId="1" xfId="21" applyFont="1" applyFill="1" applyBorder="1" applyAlignment="1">
      <alignment horizontal="center"/>
      <protection/>
    </xf>
    <xf numFmtId="0" fontId="5" fillId="3" borderId="2" xfId="21" applyFont="1" applyFill="1" applyBorder="1" applyAlignment="1">
      <alignment horizontal="left"/>
      <protection/>
    </xf>
    <xf numFmtId="0" fontId="0" fillId="3" borderId="3" xfId="21" applyFont="1" applyFill="1" applyBorder="1" applyAlignment="1">
      <alignment horizontal="left"/>
      <protection/>
    </xf>
    <xf numFmtId="0" fontId="0" fillId="3" borderId="0" xfId="21" applyFont="1" applyFill="1" applyBorder="1" applyAlignment="1">
      <alignment horizontal="center"/>
      <protection/>
    </xf>
    <xf numFmtId="175" fontId="0" fillId="3" borderId="1" xfId="21" applyNumberFormat="1" applyFont="1" applyFill="1" applyBorder="1" applyAlignment="1">
      <alignment horizontal="center"/>
      <protection/>
    </xf>
    <xf numFmtId="0" fontId="0" fillId="3" borderId="2" xfId="21" applyFont="1" applyFill="1" applyBorder="1" applyAlignment="1">
      <alignment horizontal="left"/>
      <protection/>
    </xf>
    <xf numFmtId="0" fontId="0" fillId="3" borderId="11" xfId="21" applyFont="1" applyFill="1" applyBorder="1" applyAlignment="1">
      <alignment horizontal="left"/>
      <protection/>
    </xf>
    <xf numFmtId="0" fontId="0" fillId="3" borderId="12" xfId="21" applyFont="1" applyFill="1" applyBorder="1" applyAlignment="1">
      <alignment horizontal="left"/>
      <protection/>
    </xf>
    <xf numFmtId="0" fontId="0" fillId="3" borderId="10" xfId="21" applyFont="1" applyFill="1" applyBorder="1" applyAlignment="1">
      <alignment horizontal="center"/>
      <protection/>
    </xf>
    <xf numFmtId="175" fontId="0" fillId="3" borderId="10" xfId="21" applyNumberFormat="1" applyFont="1" applyFill="1" applyBorder="1" applyAlignment="1">
      <alignment horizontal="center"/>
      <protection/>
    </xf>
    <xf numFmtId="196" fontId="0" fillId="3" borderId="10" xfId="21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178" fontId="4" fillId="0" borderId="0" xfId="15" applyNumberFormat="1" applyFont="1" applyBorder="1" applyAlignment="1">
      <alignment/>
    </xf>
    <xf numFmtId="0" fontId="4" fillId="3" borderId="1" xfId="21" applyFont="1" applyFill="1" applyBorder="1" applyAlignment="1">
      <alignment horizontal="center"/>
      <protection/>
    </xf>
    <xf numFmtId="0" fontId="5" fillId="3" borderId="0" xfId="21" applyFont="1" applyFill="1" applyBorder="1" applyAlignment="1">
      <alignment horizontal="left"/>
      <protection/>
    </xf>
    <xf numFmtId="0" fontId="0" fillId="3" borderId="0" xfId="21" applyFont="1" applyFill="1" applyBorder="1" applyAlignment="1">
      <alignment horizontal="left"/>
      <protection/>
    </xf>
    <xf numFmtId="196" fontId="0" fillId="3" borderId="2" xfId="21" applyNumberFormat="1" applyFont="1" applyFill="1" applyBorder="1" applyAlignment="1">
      <alignment horizontal="center"/>
      <protection/>
    </xf>
    <xf numFmtId="196" fontId="0" fillId="3" borderId="1" xfId="21" applyNumberFormat="1" applyFont="1" applyFill="1" applyBorder="1" applyAlignment="1">
      <alignment horizontal="center"/>
      <protection/>
    </xf>
    <xf numFmtId="196" fontId="0" fillId="3" borderId="0" xfId="21" applyNumberFormat="1" applyFont="1" applyFill="1" applyBorder="1" applyAlignment="1">
      <alignment horizontal="center"/>
      <protection/>
    </xf>
    <xf numFmtId="175" fontId="0" fillId="3" borderId="2" xfId="21" applyNumberFormat="1" applyFont="1" applyFill="1" applyBorder="1" applyAlignment="1">
      <alignment horizontal="center"/>
      <protection/>
    </xf>
    <xf numFmtId="0" fontId="4" fillId="3" borderId="10" xfId="21" applyFont="1" applyFill="1" applyBorder="1" applyAlignment="1">
      <alignment horizontal="center"/>
      <protection/>
    </xf>
    <xf numFmtId="0" fontId="0" fillId="3" borderId="14" xfId="21" applyFont="1" applyFill="1" applyBorder="1" applyAlignment="1">
      <alignment horizontal="left"/>
      <protection/>
    </xf>
    <xf numFmtId="196" fontId="0" fillId="3" borderId="11" xfId="21" applyNumberFormat="1" applyFont="1" applyFill="1" applyBorder="1" applyAlignment="1">
      <alignment horizontal="center"/>
      <protection/>
    </xf>
    <xf numFmtId="196" fontId="0" fillId="3" borderId="14" xfId="21" applyNumberFormat="1" applyFont="1" applyFill="1" applyBorder="1" applyAlignment="1">
      <alignment horizontal="center"/>
      <protection/>
    </xf>
    <xf numFmtId="178" fontId="4" fillId="0" borderId="19" xfId="15" applyNumberFormat="1" applyFont="1" applyBorder="1" applyAlignment="1">
      <alignment/>
    </xf>
    <xf numFmtId="0" fontId="0" fillId="3" borderId="6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78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178" fontId="0" fillId="0" borderId="0" xfId="15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6" fillId="0" borderId="0" xfId="21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0" fillId="0" borderId="11" xfId="21" applyFont="1" applyFill="1" applyBorder="1" applyAlignment="1">
      <alignment horizontal="left"/>
      <protection/>
    </xf>
    <xf numFmtId="0" fontId="0" fillId="0" borderId="12" xfId="21" applyFont="1" applyFill="1" applyBorder="1" applyAlignment="1">
      <alignment horizontal="left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" xfId="21" applyFont="1" applyFill="1" applyBorder="1" applyAlignment="1">
      <alignment horizontal="left"/>
      <protection/>
    </xf>
    <xf numFmtId="0" fontId="5" fillId="0" borderId="3" xfId="21" applyFont="1" applyFill="1" applyBorder="1" applyAlignment="1">
      <alignment horizontal="left"/>
      <protection/>
    </xf>
    <xf numFmtId="0" fontId="0" fillId="3" borderId="11" xfId="21" applyFont="1" applyFill="1" applyBorder="1" applyAlignment="1">
      <alignment horizontal="left"/>
      <protection/>
    </xf>
    <xf numFmtId="0" fontId="0" fillId="3" borderId="12" xfId="21" applyFont="1" applyFill="1" applyBorder="1" applyAlignment="1">
      <alignment horizontal="left"/>
      <protection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4" xfId="21" applyFont="1" applyFill="1" applyBorder="1" applyAlignment="1">
      <alignment horizontal="left"/>
      <protection/>
    </xf>
    <xf numFmtId="0" fontId="5" fillId="0" borderId="5" xfId="21" applyFont="1" applyFill="1" applyBorder="1" applyAlignment="1">
      <alignment horizontal="left"/>
      <protection/>
    </xf>
    <xf numFmtId="0" fontId="0" fillId="0" borderId="2" xfId="21" applyFont="1" applyFill="1" applyBorder="1" applyAlignment="1">
      <alignment horizontal="left"/>
      <protection/>
    </xf>
    <xf numFmtId="0" fontId="0" fillId="0" borderId="3" xfId="21" applyFont="1" applyFill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ance Income Service Options 2009.20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943350" y="4591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943350" y="4591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543550" y="4591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6"/>
  <sheetViews>
    <sheetView tabSelected="1" workbookViewId="0" topLeftCell="A1">
      <selection activeCell="G112" sqref="G112"/>
    </sheetView>
  </sheetViews>
  <sheetFormatPr defaultColWidth="9.140625" defaultRowHeight="12.75"/>
  <cols>
    <col min="1" max="1" width="6.421875" style="106" bestFit="1" customWidth="1"/>
    <col min="2" max="2" width="19.7109375" style="1" customWidth="1"/>
    <col min="3" max="3" width="28.57421875" style="1" customWidth="1"/>
    <col min="4" max="4" width="4.421875" style="1" customWidth="1"/>
    <col min="5" max="9" width="12.00390625" style="1" customWidth="1"/>
    <col min="10" max="16384" width="9.140625" style="1" customWidth="1"/>
  </cols>
  <sheetData>
    <row r="1" spans="1:9" s="2" customFormat="1" ht="15.75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6" s="2" customFormat="1" ht="9.75" customHeight="1">
      <c r="A2" s="99"/>
      <c r="B2" s="3"/>
      <c r="C2" s="3"/>
      <c r="D2" s="3"/>
      <c r="E2" s="3"/>
      <c r="F2" s="3"/>
    </row>
    <row r="3" spans="1:9" s="2" customFormat="1" ht="15.75">
      <c r="A3" s="177" t="s">
        <v>159</v>
      </c>
      <c r="B3" s="177"/>
      <c r="C3" s="177"/>
      <c r="D3" s="177"/>
      <c r="E3" s="177"/>
      <c r="F3" s="177"/>
      <c r="G3" s="177"/>
      <c r="H3" s="177"/>
      <c r="I3" s="177"/>
    </row>
    <row r="4" spans="1:6" s="2" customFormat="1" ht="12.75">
      <c r="A4" s="99"/>
      <c r="B4" s="3"/>
      <c r="C4" s="3"/>
      <c r="D4" s="3"/>
      <c r="E4" s="3"/>
      <c r="F4" s="3"/>
    </row>
    <row r="5" spans="1:9" s="2" customFormat="1" ht="12.75">
      <c r="A5" s="33"/>
      <c r="B5" s="13"/>
      <c r="C5" s="14"/>
      <c r="D5" s="15"/>
      <c r="E5" s="173" t="s">
        <v>1</v>
      </c>
      <c r="F5" s="174"/>
      <c r="G5" s="174"/>
      <c r="H5" s="175"/>
      <c r="I5" s="176"/>
    </row>
    <row r="6" spans="1:9" s="2" customFormat="1" ht="12.75">
      <c r="A6" s="17" t="s">
        <v>2</v>
      </c>
      <c r="B6" s="187" t="s">
        <v>3</v>
      </c>
      <c r="C6" s="188"/>
      <c r="D6" s="17"/>
      <c r="E6" s="18"/>
      <c r="F6" s="19"/>
      <c r="G6" s="20"/>
      <c r="H6" s="20"/>
      <c r="I6" s="20" t="s">
        <v>22</v>
      </c>
    </row>
    <row r="7" spans="1:9" s="2" customFormat="1" ht="12.75">
      <c r="A7" s="17" t="s">
        <v>4</v>
      </c>
      <c r="B7" s="187" t="s">
        <v>5</v>
      </c>
      <c r="C7" s="188"/>
      <c r="D7" s="17" t="s">
        <v>6</v>
      </c>
      <c r="E7" s="17" t="s">
        <v>7</v>
      </c>
      <c r="F7" s="17" t="s">
        <v>8</v>
      </c>
      <c r="G7" s="17" t="s">
        <v>9</v>
      </c>
      <c r="H7" s="17" t="s">
        <v>13</v>
      </c>
      <c r="I7" s="48">
        <v>42094</v>
      </c>
    </row>
    <row r="8" spans="1:9" s="2" customFormat="1" ht="13.5" thickBot="1">
      <c r="A8" s="100"/>
      <c r="B8" s="21"/>
      <c r="C8" s="22"/>
      <c r="D8" s="23"/>
      <c r="E8" s="130" t="s">
        <v>10</v>
      </c>
      <c r="F8" s="46" t="s">
        <v>10</v>
      </c>
      <c r="G8" s="17" t="s">
        <v>10</v>
      </c>
      <c r="H8" s="17" t="s">
        <v>10</v>
      </c>
      <c r="I8" s="17" t="s">
        <v>10</v>
      </c>
    </row>
    <row r="9" spans="1:9" s="3" customFormat="1" ht="13.5" thickTop="1">
      <c r="A9" s="17"/>
      <c r="B9" s="25" t="s">
        <v>16</v>
      </c>
      <c r="C9" s="26"/>
      <c r="D9" s="27"/>
      <c r="E9" s="131"/>
      <c r="F9" s="131"/>
      <c r="G9" s="131"/>
      <c r="H9" s="131"/>
      <c r="I9" s="131"/>
    </row>
    <row r="10" spans="1:9" s="3" customFormat="1" ht="12.75">
      <c r="A10" s="17" t="s">
        <v>23</v>
      </c>
      <c r="B10" s="25" t="s">
        <v>47</v>
      </c>
      <c r="C10" s="26"/>
      <c r="D10" s="27"/>
      <c r="E10" s="10"/>
      <c r="F10" s="10"/>
      <c r="G10" s="10"/>
      <c r="H10" s="10"/>
      <c r="I10" s="10"/>
    </row>
    <row r="11" spans="1:9" s="3" customFormat="1" ht="12.75">
      <c r="A11" s="17"/>
      <c r="B11" s="44" t="s">
        <v>95</v>
      </c>
      <c r="C11" s="26"/>
      <c r="D11" s="27" t="s">
        <v>11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</row>
    <row r="12" spans="1:9" s="3" customFormat="1" ht="12.75">
      <c r="A12" s="27"/>
      <c r="B12" s="45"/>
      <c r="C12" s="28"/>
      <c r="D12" s="27" t="s">
        <v>12</v>
      </c>
      <c r="E12" s="49">
        <v>-6000</v>
      </c>
      <c r="F12" s="49">
        <f>-6000-40600</f>
        <v>-46600</v>
      </c>
      <c r="G12" s="49">
        <f>-6000-64000</f>
        <v>-70000</v>
      </c>
      <c r="H12" s="49">
        <f>-6000-64000</f>
        <v>-70000</v>
      </c>
      <c r="I12" s="49">
        <f>-6000-64000</f>
        <v>-70000</v>
      </c>
    </row>
    <row r="13" spans="1:9" s="3" customFormat="1" ht="12.75">
      <c r="A13" s="29"/>
      <c r="B13" s="30"/>
      <c r="C13" s="31"/>
      <c r="D13" s="29" t="s">
        <v>15</v>
      </c>
      <c r="E13" s="50">
        <v>0</v>
      </c>
      <c r="F13" s="50">
        <v>1</v>
      </c>
      <c r="G13" s="50">
        <v>1.5</v>
      </c>
      <c r="H13" s="50">
        <v>1.5</v>
      </c>
      <c r="I13" s="50">
        <v>1.5</v>
      </c>
    </row>
    <row r="14" spans="1:9" s="3" customFormat="1" ht="12.75">
      <c r="A14" s="33" t="s">
        <v>101</v>
      </c>
      <c r="B14" s="86" t="s">
        <v>112</v>
      </c>
      <c r="C14" s="86"/>
      <c r="D14" s="55"/>
      <c r="E14" s="92"/>
      <c r="F14" s="58"/>
      <c r="G14" s="87"/>
      <c r="H14" s="58"/>
      <c r="I14" s="58"/>
    </row>
    <row r="15" spans="1:9" s="3" customFormat="1" ht="12.75">
      <c r="A15" s="17" t="s">
        <v>102</v>
      </c>
      <c r="B15" s="54" t="s">
        <v>76</v>
      </c>
      <c r="C15" s="54"/>
      <c r="D15" s="27" t="s">
        <v>11</v>
      </c>
      <c r="E15" s="93">
        <v>0</v>
      </c>
      <c r="F15" s="10">
        <v>0</v>
      </c>
      <c r="G15" s="56">
        <v>0</v>
      </c>
      <c r="H15" s="10">
        <v>0</v>
      </c>
      <c r="I15" s="10">
        <v>0</v>
      </c>
    </row>
    <row r="16" spans="1:9" s="3" customFormat="1" ht="12.75">
      <c r="A16" s="17" t="s">
        <v>103</v>
      </c>
      <c r="B16" s="51" t="s">
        <v>100</v>
      </c>
      <c r="C16" s="51"/>
      <c r="D16" s="27" t="s">
        <v>12</v>
      </c>
      <c r="E16" s="93">
        <f>-10000-10000-10700</f>
        <v>-30700</v>
      </c>
      <c r="F16" s="10">
        <f>-10000-10000-10700-100</f>
        <v>-30800</v>
      </c>
      <c r="G16" s="56">
        <f>-10000-10700-370</f>
        <v>-21070</v>
      </c>
      <c r="H16" s="10">
        <f>ROUND(-10000-10700-646,-1)</f>
        <v>-21350</v>
      </c>
      <c r="I16" s="10">
        <f>ROUND(-10000-10700-646,-1)</f>
        <v>-21350</v>
      </c>
    </row>
    <row r="17" spans="1:9" s="3" customFormat="1" ht="12.75">
      <c r="A17" s="17" t="s">
        <v>104</v>
      </c>
      <c r="B17" s="45" t="s">
        <v>24</v>
      </c>
      <c r="C17" s="28"/>
      <c r="D17" s="27" t="s">
        <v>15</v>
      </c>
      <c r="E17" s="94">
        <f>0.5</f>
        <v>0.5</v>
      </c>
      <c r="F17" s="59">
        <f>0.5</f>
        <v>0.5</v>
      </c>
      <c r="G17" s="52">
        <f>0.5</f>
        <v>0.5</v>
      </c>
      <c r="H17" s="59">
        <f>0.5</f>
        <v>0.5</v>
      </c>
      <c r="I17" s="59">
        <f>0.5</f>
        <v>0.5</v>
      </c>
    </row>
    <row r="18" spans="1:9" s="3" customFormat="1" ht="12.75">
      <c r="A18" s="60"/>
      <c r="B18" s="171"/>
      <c r="C18" s="172"/>
      <c r="D18" s="29"/>
      <c r="E18" s="65"/>
      <c r="F18" s="32"/>
      <c r="G18" s="57"/>
      <c r="H18" s="32"/>
      <c r="I18" s="32"/>
    </row>
    <row r="19" spans="1:9" s="3" customFormat="1" ht="12.75">
      <c r="A19" s="17" t="s">
        <v>25</v>
      </c>
      <c r="B19" s="25" t="s">
        <v>26</v>
      </c>
      <c r="C19" s="26"/>
      <c r="D19" s="27" t="s">
        <v>11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</row>
    <row r="20" spans="1:9" s="3" customFormat="1" ht="12.75">
      <c r="A20" s="17"/>
      <c r="B20" s="45" t="s">
        <v>96</v>
      </c>
      <c r="C20" s="28"/>
      <c r="D20" s="27" t="s">
        <v>12</v>
      </c>
      <c r="E20" s="10">
        <v>0</v>
      </c>
      <c r="F20" s="10">
        <v>-15000</v>
      </c>
      <c r="G20" s="10">
        <v>-15000</v>
      </c>
      <c r="H20" s="10">
        <v>-15000</v>
      </c>
      <c r="I20" s="10">
        <v>-15000</v>
      </c>
    </row>
    <row r="21" spans="1:9" s="3" customFormat="1" ht="12.75">
      <c r="A21" s="29"/>
      <c r="B21" s="30" t="s">
        <v>105</v>
      </c>
      <c r="C21" s="31"/>
      <c r="D21" s="29" t="s">
        <v>15</v>
      </c>
      <c r="E21" s="61" t="s">
        <v>32</v>
      </c>
      <c r="F21" s="61" t="s">
        <v>32</v>
      </c>
      <c r="G21" s="61" t="s">
        <v>32</v>
      </c>
      <c r="H21" s="61" t="s">
        <v>32</v>
      </c>
      <c r="I21" s="61" t="s">
        <v>32</v>
      </c>
    </row>
    <row r="22" spans="1:9" s="3" customFormat="1" ht="12.75">
      <c r="A22" s="33" t="s">
        <v>27</v>
      </c>
      <c r="B22" s="54" t="s">
        <v>113</v>
      </c>
      <c r="C22" s="26"/>
      <c r="D22" s="27"/>
      <c r="E22" s="58"/>
      <c r="F22" s="56"/>
      <c r="G22" s="58"/>
      <c r="H22" s="56"/>
      <c r="I22" s="58"/>
    </row>
    <row r="23" spans="1:9" s="3" customFormat="1" ht="12.75">
      <c r="A23" s="17" t="s">
        <v>28</v>
      </c>
      <c r="B23" s="51" t="s">
        <v>31</v>
      </c>
      <c r="C23" s="28"/>
      <c r="D23" s="27" t="s">
        <v>11</v>
      </c>
      <c r="E23" s="10">
        <v>0</v>
      </c>
      <c r="F23" s="56">
        <v>0</v>
      </c>
      <c r="G23" s="10">
        <v>0</v>
      </c>
      <c r="H23" s="56">
        <v>0</v>
      </c>
      <c r="I23" s="10">
        <v>0</v>
      </c>
    </row>
    <row r="24" spans="1:9" s="3" customFormat="1" ht="12.75">
      <c r="A24" s="17" t="s">
        <v>29</v>
      </c>
      <c r="B24" s="51" t="s">
        <v>106</v>
      </c>
      <c r="C24" s="28"/>
      <c r="D24" s="27" t="s">
        <v>12</v>
      </c>
      <c r="E24" s="10">
        <v>0</v>
      </c>
      <c r="F24" s="64" t="s">
        <v>32</v>
      </c>
      <c r="G24" s="12" t="s">
        <v>32</v>
      </c>
      <c r="H24" s="64" t="s">
        <v>32</v>
      </c>
      <c r="I24" s="12" t="s">
        <v>32</v>
      </c>
    </row>
    <row r="25" spans="1:9" s="3" customFormat="1" ht="12.75">
      <c r="A25" s="60" t="s">
        <v>30</v>
      </c>
      <c r="B25" s="63"/>
      <c r="C25" s="53"/>
      <c r="D25" s="29" t="s">
        <v>15</v>
      </c>
      <c r="E25" s="32">
        <v>0</v>
      </c>
      <c r="F25" s="79" t="s">
        <v>32</v>
      </c>
      <c r="G25" s="61" t="s">
        <v>32</v>
      </c>
      <c r="H25" s="79" t="s">
        <v>32</v>
      </c>
      <c r="I25" s="61" t="s">
        <v>32</v>
      </c>
    </row>
    <row r="26" spans="1:9" s="4" customFormat="1" ht="12.75">
      <c r="A26" s="91" t="s">
        <v>34</v>
      </c>
      <c r="B26" s="183" t="s">
        <v>33</v>
      </c>
      <c r="C26" s="184"/>
      <c r="D26" s="69" t="s">
        <v>11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</row>
    <row r="27" spans="1:9" s="4" customFormat="1" ht="12.75">
      <c r="A27" s="91" t="s">
        <v>35</v>
      </c>
      <c r="B27" s="6" t="s">
        <v>77</v>
      </c>
      <c r="C27" s="7"/>
      <c r="D27" s="5" t="s">
        <v>12</v>
      </c>
      <c r="E27" s="8">
        <f>-56450-20000+4700</f>
        <v>-71750</v>
      </c>
      <c r="F27" s="8">
        <v>-56750</v>
      </c>
      <c r="G27" s="8">
        <v>-57600</v>
      </c>
      <c r="H27" s="8">
        <v>-58480</v>
      </c>
      <c r="I27" s="8">
        <v>-58480</v>
      </c>
    </row>
    <row r="28" spans="1:9" s="4" customFormat="1" ht="12.75">
      <c r="A28" s="91"/>
      <c r="B28" s="6" t="s">
        <v>97</v>
      </c>
      <c r="C28" s="9"/>
      <c r="D28" s="62" t="s">
        <v>15</v>
      </c>
      <c r="E28" s="132">
        <v>2</v>
      </c>
      <c r="F28" s="50">
        <v>2</v>
      </c>
      <c r="G28" s="50">
        <v>2</v>
      </c>
      <c r="H28" s="50">
        <v>2</v>
      </c>
      <c r="I28" s="50">
        <v>2</v>
      </c>
    </row>
    <row r="29" spans="1:9" s="4" customFormat="1" ht="12.75">
      <c r="A29" s="101" t="s">
        <v>102</v>
      </c>
      <c r="B29" s="189" t="s">
        <v>36</v>
      </c>
      <c r="C29" s="190"/>
      <c r="D29" s="69" t="s">
        <v>11</v>
      </c>
      <c r="E29" s="10">
        <v>0</v>
      </c>
      <c r="F29" s="84" t="s">
        <v>32</v>
      </c>
      <c r="G29" s="85" t="s">
        <v>32</v>
      </c>
      <c r="H29" s="85" t="s">
        <v>32</v>
      </c>
      <c r="I29" s="85" t="s">
        <v>32</v>
      </c>
    </row>
    <row r="30" spans="1:9" s="4" customFormat="1" ht="12.75">
      <c r="A30" s="91" t="s">
        <v>103</v>
      </c>
      <c r="B30" s="191" t="s">
        <v>116</v>
      </c>
      <c r="C30" s="192"/>
      <c r="D30" s="5" t="s">
        <v>12</v>
      </c>
      <c r="E30" s="10">
        <v>0</v>
      </c>
      <c r="F30" s="56">
        <v>0</v>
      </c>
      <c r="G30" s="12" t="s">
        <v>32</v>
      </c>
      <c r="H30" s="64" t="s">
        <v>32</v>
      </c>
      <c r="I30" s="12" t="s">
        <v>32</v>
      </c>
    </row>
    <row r="31" spans="1:9" s="4" customFormat="1" ht="12.75">
      <c r="A31" s="102" t="s">
        <v>104</v>
      </c>
      <c r="B31" s="179" t="s">
        <v>79</v>
      </c>
      <c r="C31" s="180"/>
      <c r="D31" s="62" t="s">
        <v>15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</row>
    <row r="32" spans="1:9" s="4" customFormat="1" ht="12.75">
      <c r="A32" s="91" t="s">
        <v>107</v>
      </c>
      <c r="B32" s="183" t="s">
        <v>37</v>
      </c>
      <c r="C32" s="184"/>
      <c r="D32" s="69" t="s">
        <v>11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</row>
    <row r="33" spans="1:9" s="4" customFormat="1" ht="12.75">
      <c r="A33" s="91" t="s">
        <v>108</v>
      </c>
      <c r="B33" s="6" t="s">
        <v>38</v>
      </c>
      <c r="C33" s="43"/>
      <c r="D33" s="5" t="s">
        <v>12</v>
      </c>
      <c r="E33" s="8">
        <v>0</v>
      </c>
      <c r="F33" s="8">
        <v>-12000</v>
      </c>
      <c r="G33" s="8">
        <v>-13000</v>
      </c>
      <c r="H33" s="8">
        <v>-17000</v>
      </c>
      <c r="I33" s="8">
        <v>-17000</v>
      </c>
    </row>
    <row r="34" spans="1:9" s="4" customFormat="1" ht="12.75">
      <c r="A34" s="91"/>
      <c r="B34" s="40" t="s">
        <v>39</v>
      </c>
      <c r="C34" s="41"/>
      <c r="D34" s="62" t="s">
        <v>15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</row>
    <row r="35" spans="1:9" s="4" customFormat="1" ht="12.75">
      <c r="A35" s="101" t="s">
        <v>108</v>
      </c>
      <c r="B35" s="72" t="s">
        <v>40</v>
      </c>
      <c r="C35" s="70"/>
      <c r="D35" s="74" t="s">
        <v>11</v>
      </c>
      <c r="E35" s="82">
        <v>0</v>
      </c>
      <c r="F35" s="77">
        <v>0</v>
      </c>
      <c r="G35" s="75">
        <v>0</v>
      </c>
      <c r="H35" s="77">
        <v>0</v>
      </c>
      <c r="I35" s="77">
        <v>0</v>
      </c>
    </row>
    <row r="36" spans="1:9" s="4" customFormat="1" ht="12.75">
      <c r="A36" s="91"/>
      <c r="B36" s="70" t="s">
        <v>41</v>
      </c>
      <c r="C36" s="70"/>
      <c r="D36" s="5" t="s">
        <v>12</v>
      </c>
      <c r="E36" s="82">
        <v>0</v>
      </c>
      <c r="F36" s="8">
        <v>-10000</v>
      </c>
      <c r="G36" s="75">
        <v>-10000</v>
      </c>
      <c r="H36" s="8">
        <v>-10000</v>
      </c>
      <c r="I36" s="8">
        <v>-10000</v>
      </c>
    </row>
    <row r="37" spans="1:9" s="4" customFormat="1" ht="12.75">
      <c r="A37" s="104"/>
      <c r="B37" s="70" t="s">
        <v>114</v>
      </c>
      <c r="C37" s="70"/>
      <c r="D37" s="5" t="s">
        <v>15</v>
      </c>
      <c r="E37" s="82">
        <v>0</v>
      </c>
      <c r="F37" s="8">
        <v>0</v>
      </c>
      <c r="G37" s="75">
        <v>0</v>
      </c>
      <c r="H37" s="8">
        <v>0</v>
      </c>
      <c r="I37" s="8">
        <v>0</v>
      </c>
    </row>
    <row r="38" spans="1:9" s="4" customFormat="1" ht="12.75">
      <c r="A38" s="39"/>
      <c r="B38" s="73" t="s">
        <v>7</v>
      </c>
      <c r="C38" s="73"/>
      <c r="D38" s="62"/>
      <c r="E38" s="95"/>
      <c r="F38" s="66"/>
      <c r="G38" s="80"/>
      <c r="H38" s="66"/>
      <c r="I38" s="66"/>
    </row>
    <row r="39" spans="1:9" s="4" customFormat="1" ht="12.75">
      <c r="A39" s="103"/>
      <c r="B39" s="72" t="s">
        <v>46</v>
      </c>
      <c r="C39" s="70"/>
      <c r="D39" s="78"/>
      <c r="E39" s="134"/>
      <c r="F39" s="134"/>
      <c r="G39" s="134"/>
      <c r="H39" s="134"/>
      <c r="I39" s="134"/>
    </row>
    <row r="40" spans="1:9" s="4" customFormat="1" ht="12.75">
      <c r="A40" s="91" t="s">
        <v>109</v>
      </c>
      <c r="B40" s="72" t="s">
        <v>47</v>
      </c>
      <c r="C40" s="70"/>
      <c r="D40" s="5" t="s">
        <v>11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</row>
    <row r="41" spans="1:9" s="4" customFormat="1" ht="12.75">
      <c r="A41" s="91"/>
      <c r="B41" s="70" t="s">
        <v>49</v>
      </c>
      <c r="C41" s="70"/>
      <c r="D41" s="5" t="s">
        <v>12</v>
      </c>
      <c r="E41" s="8">
        <v>-26430</v>
      </c>
      <c r="F41" s="8">
        <f>ROUND(-28835,-1)</f>
        <v>-28840</v>
      </c>
      <c r="G41" s="8">
        <f>ROUND(-28835,-1)</f>
        <v>-28840</v>
      </c>
      <c r="H41" s="8">
        <f>ROUND(-28835,-1)</f>
        <v>-28840</v>
      </c>
      <c r="I41" s="8">
        <f>ROUND(-28835,-1)</f>
        <v>-28840</v>
      </c>
    </row>
    <row r="42" spans="1:9" s="4" customFormat="1" ht="12.75">
      <c r="A42" s="39"/>
      <c r="B42" s="73" t="s">
        <v>50</v>
      </c>
      <c r="C42" s="73"/>
      <c r="D42" s="62" t="s">
        <v>15</v>
      </c>
      <c r="E42" s="68">
        <v>1.18</v>
      </c>
      <c r="F42" s="68">
        <v>1.18</v>
      </c>
      <c r="G42" s="68">
        <v>1.18</v>
      </c>
      <c r="H42" s="68">
        <v>1.18</v>
      </c>
      <c r="I42" s="68">
        <v>1.18</v>
      </c>
    </row>
    <row r="43" spans="1:9" s="4" customFormat="1" ht="12.75">
      <c r="A43" s="91" t="s">
        <v>98</v>
      </c>
      <c r="B43" s="42" t="s">
        <v>48</v>
      </c>
      <c r="C43" s="11"/>
      <c r="D43" s="74" t="s">
        <v>11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</row>
    <row r="44" spans="1:9" s="4" customFormat="1" ht="12.75">
      <c r="A44" s="91"/>
      <c r="B44" s="6" t="s">
        <v>51</v>
      </c>
      <c r="C44" s="11"/>
      <c r="D44" s="5" t="s">
        <v>12</v>
      </c>
      <c r="E44" s="8">
        <v>-26040</v>
      </c>
      <c r="F44" s="8">
        <f>ROUND(-28405,-1)</f>
        <v>-28410</v>
      </c>
      <c r="G44" s="8">
        <f>ROUND(-28405,-1)</f>
        <v>-28410</v>
      </c>
      <c r="H44" s="8">
        <f>ROUND(-28405,-1)</f>
        <v>-28410</v>
      </c>
      <c r="I44" s="8">
        <f>ROUND(-28405,-1)</f>
        <v>-28410</v>
      </c>
    </row>
    <row r="45" spans="1:9" s="4" customFormat="1" ht="12.75">
      <c r="A45" s="102"/>
      <c r="B45" s="40" t="s">
        <v>52</v>
      </c>
      <c r="C45" s="41"/>
      <c r="D45" s="5" t="s">
        <v>15</v>
      </c>
      <c r="E45" s="68">
        <v>0.8</v>
      </c>
      <c r="F45" s="68">
        <v>0.8</v>
      </c>
      <c r="G45" s="68">
        <v>0.8</v>
      </c>
      <c r="H45" s="68">
        <v>0.8</v>
      </c>
      <c r="I45" s="68">
        <v>0.8</v>
      </c>
    </row>
    <row r="46" spans="1:9" s="4" customFormat="1" ht="12.75">
      <c r="A46" s="104"/>
      <c r="B46" s="42" t="s">
        <v>55</v>
      </c>
      <c r="C46" s="70"/>
      <c r="D46" s="74"/>
      <c r="E46" s="8"/>
      <c r="F46" s="8"/>
      <c r="G46" s="8"/>
      <c r="H46" s="8"/>
      <c r="I46" s="8"/>
    </row>
    <row r="47" spans="1:9" s="4" customFormat="1" ht="12.75">
      <c r="A47" s="91" t="s">
        <v>93</v>
      </c>
      <c r="B47" s="42" t="s">
        <v>53</v>
      </c>
      <c r="C47" s="70"/>
      <c r="D47" s="5" t="s">
        <v>11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</row>
    <row r="48" spans="1:9" s="4" customFormat="1" ht="12.75">
      <c r="A48" s="104"/>
      <c r="B48" s="6" t="s">
        <v>54</v>
      </c>
      <c r="C48" s="70"/>
      <c r="D48" s="5" t="s">
        <v>12</v>
      </c>
      <c r="E48" s="8">
        <v>-27500</v>
      </c>
      <c r="F48" s="8">
        <v>-30000</v>
      </c>
      <c r="G48" s="8">
        <v>-30000</v>
      </c>
      <c r="H48" s="8">
        <v>-30000</v>
      </c>
      <c r="I48" s="8">
        <v>-30000</v>
      </c>
    </row>
    <row r="49" spans="1:9" s="4" customFormat="1" ht="12.75">
      <c r="A49" s="39"/>
      <c r="B49" s="40"/>
      <c r="C49" s="73"/>
      <c r="D49" s="62" t="s">
        <v>15</v>
      </c>
      <c r="E49" s="68">
        <v>0.5</v>
      </c>
      <c r="F49" s="68">
        <v>0.5</v>
      </c>
      <c r="G49" s="68">
        <v>0.5</v>
      </c>
      <c r="H49" s="68">
        <v>0.5</v>
      </c>
      <c r="I49" s="68">
        <v>0.5</v>
      </c>
    </row>
    <row r="50" spans="1:9" s="4" customFormat="1" ht="12.75">
      <c r="A50" s="91" t="s">
        <v>80</v>
      </c>
      <c r="B50" s="42" t="s">
        <v>56</v>
      </c>
      <c r="C50" s="70"/>
      <c r="D50" s="5" t="s">
        <v>11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</row>
    <row r="51" spans="1:9" s="4" customFormat="1" ht="12.75">
      <c r="A51" s="91"/>
      <c r="B51" s="4" t="s">
        <v>57</v>
      </c>
      <c r="C51" s="11"/>
      <c r="D51" s="5" t="s">
        <v>12</v>
      </c>
      <c r="E51" s="8">
        <v>0</v>
      </c>
      <c r="F51" s="8">
        <v>-35000</v>
      </c>
      <c r="G51" s="8">
        <v>-35000</v>
      </c>
      <c r="H51" s="8">
        <v>-35000</v>
      </c>
      <c r="I51" s="8">
        <v>-35000</v>
      </c>
    </row>
    <row r="52" spans="1:9" s="4" customFormat="1" ht="12.75">
      <c r="A52" s="39"/>
      <c r="B52" s="40"/>
      <c r="C52" s="41"/>
      <c r="D52" s="62" t="s">
        <v>15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</row>
    <row r="53" spans="1:9" s="4" customFormat="1" ht="12.75">
      <c r="A53" s="91" t="s">
        <v>81</v>
      </c>
      <c r="B53" s="42" t="s">
        <v>58</v>
      </c>
      <c r="C53" s="11"/>
      <c r="D53" s="74" t="s">
        <v>11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</row>
    <row r="54" spans="1:9" s="4" customFormat="1" ht="12.75">
      <c r="A54" s="91" t="s">
        <v>82</v>
      </c>
      <c r="B54" s="6" t="s">
        <v>59</v>
      </c>
      <c r="C54" s="11"/>
      <c r="D54" s="5" t="s">
        <v>12</v>
      </c>
      <c r="E54" s="8">
        <v>-96000</v>
      </c>
      <c r="F54" s="8">
        <v>-175000</v>
      </c>
      <c r="G54" s="8">
        <v>-175000</v>
      </c>
      <c r="H54" s="8">
        <v>-175000</v>
      </c>
      <c r="I54" s="8">
        <v>-175000</v>
      </c>
    </row>
    <row r="55" spans="1:9" s="4" customFormat="1" ht="12.75">
      <c r="A55" s="39"/>
      <c r="B55" s="40"/>
      <c r="C55" s="41"/>
      <c r="D55" s="62" t="s">
        <v>15</v>
      </c>
      <c r="E55" s="68">
        <v>0.5</v>
      </c>
      <c r="F55" s="68">
        <v>1</v>
      </c>
      <c r="G55" s="68">
        <v>1</v>
      </c>
      <c r="H55" s="68">
        <v>1</v>
      </c>
      <c r="I55" s="68">
        <v>1</v>
      </c>
    </row>
    <row r="56" spans="1:9" s="4" customFormat="1" ht="12.75">
      <c r="A56" s="151" t="s">
        <v>83</v>
      </c>
      <c r="B56" s="139" t="s">
        <v>115</v>
      </c>
      <c r="C56" s="140"/>
      <c r="D56" s="163" t="s">
        <v>11</v>
      </c>
      <c r="E56" s="142">
        <v>0</v>
      </c>
      <c r="F56" s="142">
        <v>0</v>
      </c>
      <c r="G56" s="142">
        <v>0</v>
      </c>
      <c r="H56" s="142">
        <v>0</v>
      </c>
      <c r="I56" s="142">
        <v>0</v>
      </c>
    </row>
    <row r="57" spans="1:9" s="4" customFormat="1" ht="12.75">
      <c r="A57" s="138"/>
      <c r="B57" s="139" t="s">
        <v>60</v>
      </c>
      <c r="C57" s="140"/>
      <c r="D57" s="138" t="s">
        <v>12</v>
      </c>
      <c r="E57" s="142">
        <v>-50000</v>
      </c>
      <c r="F57" s="142">
        <v>-50000</v>
      </c>
      <c r="G57" s="142">
        <v>-50000</v>
      </c>
      <c r="H57" s="142">
        <v>-50000</v>
      </c>
      <c r="I57" s="142">
        <v>-50000</v>
      </c>
    </row>
    <row r="58" spans="1:9" s="4" customFormat="1" ht="12.75">
      <c r="A58" s="146"/>
      <c r="B58" s="144" t="s">
        <v>134</v>
      </c>
      <c r="C58" s="145"/>
      <c r="D58" s="146" t="s">
        <v>15</v>
      </c>
      <c r="E58" s="147">
        <v>0</v>
      </c>
      <c r="F58" s="147">
        <v>0</v>
      </c>
      <c r="G58" s="147">
        <v>0</v>
      </c>
      <c r="H58" s="147">
        <v>0</v>
      </c>
      <c r="I58" s="147">
        <v>0</v>
      </c>
    </row>
    <row r="59" spans="1:9" s="4" customFormat="1" ht="12.75">
      <c r="A59" s="151" t="s">
        <v>84</v>
      </c>
      <c r="B59" s="139" t="s">
        <v>61</v>
      </c>
      <c r="C59" s="140"/>
      <c r="D59" s="163" t="s">
        <v>11</v>
      </c>
      <c r="E59" s="142">
        <v>0</v>
      </c>
      <c r="F59" s="142">
        <v>0</v>
      </c>
      <c r="G59" s="142">
        <v>0</v>
      </c>
      <c r="H59" s="142">
        <v>0</v>
      </c>
      <c r="I59" s="142">
        <v>0</v>
      </c>
    </row>
    <row r="60" spans="1:9" s="4" customFormat="1" ht="12.75">
      <c r="A60" s="151" t="s">
        <v>85</v>
      </c>
      <c r="B60" s="143" t="s">
        <v>62</v>
      </c>
      <c r="C60" s="140"/>
      <c r="D60" s="138" t="s">
        <v>12</v>
      </c>
      <c r="E60" s="142">
        <f>108000-20000</f>
        <v>88000</v>
      </c>
      <c r="F60" s="142">
        <f>165000-50000</f>
        <v>115000</v>
      </c>
      <c r="G60" s="142">
        <f>85000-27000-250</f>
        <v>57750</v>
      </c>
      <c r="H60" s="142">
        <v>85000</v>
      </c>
      <c r="I60" s="142">
        <v>125000</v>
      </c>
    </row>
    <row r="61" spans="1:9" s="4" customFormat="1" ht="12.75">
      <c r="A61" s="146"/>
      <c r="B61" s="144" t="s">
        <v>160</v>
      </c>
      <c r="C61" s="145"/>
      <c r="D61" s="146" t="s">
        <v>15</v>
      </c>
      <c r="E61" s="147">
        <v>0</v>
      </c>
      <c r="F61" s="147">
        <v>0</v>
      </c>
      <c r="G61" s="147">
        <v>0</v>
      </c>
      <c r="H61" s="147">
        <v>0</v>
      </c>
      <c r="I61" s="147">
        <v>0</v>
      </c>
    </row>
    <row r="62" spans="1:9" s="4" customFormat="1" ht="12.75">
      <c r="A62" s="91" t="s">
        <v>88</v>
      </c>
      <c r="B62" s="42" t="s">
        <v>70</v>
      </c>
      <c r="C62" s="11"/>
      <c r="D62" s="74" t="s">
        <v>11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</row>
    <row r="63" spans="1:9" s="4" customFormat="1" ht="12.75">
      <c r="A63" s="104"/>
      <c r="B63" s="6" t="s">
        <v>87</v>
      </c>
      <c r="C63" s="11"/>
      <c r="D63" s="5" t="s">
        <v>12</v>
      </c>
      <c r="E63" s="8">
        <v>-36670</v>
      </c>
      <c r="F63" s="8">
        <v>-40000</v>
      </c>
      <c r="G63" s="8">
        <v>-40000</v>
      </c>
      <c r="H63" s="8">
        <v>-40000</v>
      </c>
      <c r="I63" s="8">
        <v>-40000</v>
      </c>
    </row>
    <row r="64" spans="1:9" s="4" customFormat="1" ht="12.75">
      <c r="A64" s="39"/>
      <c r="B64" s="40" t="s">
        <v>86</v>
      </c>
      <c r="C64" s="41"/>
      <c r="D64" s="62" t="s">
        <v>15</v>
      </c>
      <c r="E64" s="68">
        <v>2</v>
      </c>
      <c r="F64" s="68">
        <v>2</v>
      </c>
      <c r="G64" s="68">
        <v>2</v>
      </c>
      <c r="H64" s="68">
        <v>2</v>
      </c>
      <c r="I64" s="68">
        <v>2</v>
      </c>
    </row>
    <row r="65" spans="1:9" s="4" customFormat="1" ht="12.75">
      <c r="A65" s="151" t="s">
        <v>89</v>
      </c>
      <c r="B65" s="139" t="s">
        <v>69</v>
      </c>
      <c r="C65" s="140"/>
      <c r="D65" s="163" t="s">
        <v>11</v>
      </c>
      <c r="E65" s="142">
        <v>0</v>
      </c>
      <c r="F65" s="142">
        <v>0</v>
      </c>
      <c r="G65" s="142">
        <v>0</v>
      </c>
      <c r="H65" s="142">
        <v>0</v>
      </c>
      <c r="I65" s="142">
        <v>0</v>
      </c>
    </row>
    <row r="66" spans="1:9" s="4" customFormat="1" ht="12.75">
      <c r="A66" s="138"/>
      <c r="B66" s="143" t="s">
        <v>133</v>
      </c>
      <c r="C66" s="140"/>
      <c r="D66" s="138" t="s">
        <v>12</v>
      </c>
      <c r="E66" s="142">
        <v>0</v>
      </c>
      <c r="F66" s="142">
        <v>0</v>
      </c>
      <c r="G66" s="142">
        <v>0</v>
      </c>
      <c r="H66" s="142">
        <v>0</v>
      </c>
      <c r="I66" s="142">
        <v>0</v>
      </c>
    </row>
    <row r="67" spans="1:9" s="4" customFormat="1" ht="12.75">
      <c r="A67" s="138"/>
      <c r="B67" s="144"/>
      <c r="C67" s="145"/>
      <c r="D67" s="146" t="s">
        <v>15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</row>
    <row r="68" spans="1:9" s="4" customFormat="1" ht="12.75">
      <c r="A68" s="103"/>
      <c r="B68" s="72" t="s">
        <v>67</v>
      </c>
      <c r="C68" s="70"/>
      <c r="D68" s="5"/>
      <c r="E68" s="96"/>
      <c r="F68" s="81"/>
      <c r="G68" s="71"/>
      <c r="H68" s="81"/>
      <c r="I68" s="67"/>
    </row>
    <row r="69" spans="1:9" s="4" customFormat="1" ht="12.75">
      <c r="A69" s="91" t="s">
        <v>117</v>
      </c>
      <c r="B69" s="72" t="s">
        <v>63</v>
      </c>
      <c r="C69" s="70"/>
      <c r="D69" s="5" t="s">
        <v>11</v>
      </c>
      <c r="E69" s="82">
        <v>0</v>
      </c>
      <c r="F69" s="8" t="s">
        <v>32</v>
      </c>
      <c r="G69" s="75">
        <v>0</v>
      </c>
      <c r="H69" s="8">
        <v>0</v>
      </c>
      <c r="I69" s="8">
        <v>0</v>
      </c>
    </row>
    <row r="70" spans="1:9" s="4" customFormat="1" ht="12.75">
      <c r="A70" s="91" t="s">
        <v>118</v>
      </c>
      <c r="B70" s="70" t="s">
        <v>64</v>
      </c>
      <c r="C70" s="70"/>
      <c r="D70" s="5" t="s">
        <v>12</v>
      </c>
      <c r="E70" s="82" t="s">
        <v>74</v>
      </c>
      <c r="F70" s="8">
        <v>-170000</v>
      </c>
      <c r="G70" s="75">
        <v>-170000</v>
      </c>
      <c r="H70" s="8">
        <v>-170000</v>
      </c>
      <c r="I70" s="8">
        <v>-170000</v>
      </c>
    </row>
    <row r="71" spans="1:9" s="4" customFormat="1" ht="12.75">
      <c r="A71" s="91" t="s">
        <v>119</v>
      </c>
      <c r="B71" s="70"/>
      <c r="C71" s="135"/>
      <c r="D71" s="5" t="s">
        <v>15</v>
      </c>
      <c r="E71" s="82">
        <v>0</v>
      </c>
      <c r="F71" s="67">
        <v>6</v>
      </c>
      <c r="G71" s="71">
        <v>6</v>
      </c>
      <c r="H71" s="67">
        <v>6</v>
      </c>
      <c r="I71" s="67">
        <v>6</v>
      </c>
    </row>
    <row r="72" spans="1:9" s="4" customFormat="1" ht="12.75">
      <c r="A72" s="102" t="s">
        <v>120</v>
      </c>
      <c r="B72" s="73"/>
      <c r="C72" s="73"/>
      <c r="D72" s="62"/>
      <c r="E72" s="95"/>
      <c r="F72" s="68"/>
      <c r="G72" s="76"/>
      <c r="H72" s="68"/>
      <c r="I72" s="68"/>
    </row>
    <row r="73" spans="1:9" s="4" customFormat="1" ht="12.75">
      <c r="A73" s="91" t="s">
        <v>14</v>
      </c>
      <c r="B73" s="72" t="s">
        <v>65</v>
      </c>
      <c r="C73" s="70"/>
      <c r="D73" s="5" t="s">
        <v>11</v>
      </c>
      <c r="E73" s="82">
        <v>0</v>
      </c>
      <c r="F73" s="8">
        <v>0</v>
      </c>
      <c r="G73" s="75">
        <v>0</v>
      </c>
      <c r="H73" s="8">
        <v>0</v>
      </c>
      <c r="I73" s="8">
        <v>0</v>
      </c>
    </row>
    <row r="74" spans="1:9" s="4" customFormat="1" ht="12.75">
      <c r="A74" s="104"/>
      <c r="B74" s="70" t="s">
        <v>78</v>
      </c>
      <c r="C74" s="70"/>
      <c r="D74" s="5" t="s">
        <v>12</v>
      </c>
      <c r="E74" s="82">
        <v>-30600</v>
      </c>
      <c r="F74" s="8">
        <v>-30600</v>
      </c>
      <c r="G74" s="75">
        <v>-30600</v>
      </c>
      <c r="H74" s="8">
        <v>-30600</v>
      </c>
      <c r="I74" s="8">
        <v>-30600</v>
      </c>
    </row>
    <row r="75" spans="1:9" s="4" customFormat="1" ht="12.75">
      <c r="A75" s="39"/>
      <c r="B75" s="73" t="s">
        <v>66</v>
      </c>
      <c r="C75" s="73"/>
      <c r="D75" s="62" t="s">
        <v>15</v>
      </c>
      <c r="E75" s="95">
        <v>0</v>
      </c>
      <c r="F75" s="66">
        <v>0</v>
      </c>
      <c r="G75" s="80">
        <v>0</v>
      </c>
      <c r="H75" s="66">
        <v>0</v>
      </c>
      <c r="I75" s="66">
        <v>0</v>
      </c>
    </row>
    <row r="76" spans="1:9" s="4" customFormat="1" ht="12.75">
      <c r="A76" s="91" t="s">
        <v>14</v>
      </c>
      <c r="B76" s="72" t="s">
        <v>68</v>
      </c>
      <c r="C76" s="70"/>
      <c r="D76" s="74" t="s">
        <v>11</v>
      </c>
      <c r="E76" s="82">
        <v>0</v>
      </c>
      <c r="F76" s="8" t="s">
        <v>32</v>
      </c>
      <c r="G76" s="75">
        <v>0</v>
      </c>
      <c r="H76" s="8">
        <v>0</v>
      </c>
      <c r="I76" s="8">
        <v>0</v>
      </c>
    </row>
    <row r="77" spans="1:9" s="4" customFormat="1" ht="12.75">
      <c r="A77" s="91" t="s">
        <v>99</v>
      </c>
      <c r="B77" s="70" t="s">
        <v>71</v>
      </c>
      <c r="C77" s="70"/>
      <c r="D77" s="5" t="s">
        <v>12</v>
      </c>
      <c r="E77" s="82" t="s">
        <v>32</v>
      </c>
      <c r="F77" s="8">
        <v>-150000</v>
      </c>
      <c r="G77" s="75">
        <v>-150000</v>
      </c>
      <c r="H77" s="8">
        <v>-150000</v>
      </c>
      <c r="I77" s="8">
        <v>-150000</v>
      </c>
    </row>
    <row r="78" spans="1:9" s="4" customFormat="1" ht="12.75">
      <c r="A78" s="39"/>
      <c r="B78" s="73"/>
      <c r="C78" s="136"/>
      <c r="D78" s="62" t="s">
        <v>15</v>
      </c>
      <c r="E78" s="95">
        <v>0</v>
      </c>
      <c r="F78" s="68">
        <v>5</v>
      </c>
      <c r="G78" s="76">
        <v>5</v>
      </c>
      <c r="H78" s="68">
        <v>5</v>
      </c>
      <c r="I78" s="68">
        <v>5</v>
      </c>
    </row>
    <row r="79" spans="1:9" s="4" customFormat="1" ht="12.75">
      <c r="A79" s="151" t="s">
        <v>91</v>
      </c>
      <c r="B79" s="152" t="s">
        <v>73</v>
      </c>
      <c r="C79" s="153"/>
      <c r="D79" s="138" t="s">
        <v>11</v>
      </c>
      <c r="E79" s="154">
        <v>0</v>
      </c>
      <c r="F79" s="155" t="s">
        <v>32</v>
      </c>
      <c r="G79" s="156">
        <v>0</v>
      </c>
      <c r="H79" s="155">
        <v>0</v>
      </c>
      <c r="I79" s="155">
        <v>0</v>
      </c>
    </row>
    <row r="80" spans="1:9" s="4" customFormat="1" ht="12.75">
      <c r="A80" s="151" t="s">
        <v>110</v>
      </c>
      <c r="B80" s="153" t="s">
        <v>92</v>
      </c>
      <c r="C80" s="153"/>
      <c r="D80" s="138" t="s">
        <v>12</v>
      </c>
      <c r="E80" s="157">
        <v>-12500</v>
      </c>
      <c r="F80" s="157">
        <v>-50000</v>
      </c>
      <c r="G80" s="142">
        <v>-50000</v>
      </c>
      <c r="H80" s="142">
        <v>-50000</v>
      </c>
      <c r="I80" s="142">
        <v>-50000</v>
      </c>
    </row>
    <row r="81" spans="1:9" s="4" customFormat="1" ht="12.75">
      <c r="A81" s="158" t="s">
        <v>111</v>
      </c>
      <c r="B81" s="159"/>
      <c r="C81" s="159"/>
      <c r="D81" s="146" t="s">
        <v>15</v>
      </c>
      <c r="E81" s="160">
        <v>0.4</v>
      </c>
      <c r="F81" s="148">
        <v>1.5</v>
      </c>
      <c r="G81" s="161">
        <v>1.5</v>
      </c>
      <c r="H81" s="148">
        <v>1.5</v>
      </c>
      <c r="I81" s="148">
        <v>1.5</v>
      </c>
    </row>
    <row r="82" spans="1:9" s="4" customFormat="1" ht="12.75">
      <c r="A82" s="91" t="s">
        <v>91</v>
      </c>
      <c r="B82" s="72" t="s">
        <v>72</v>
      </c>
      <c r="C82" s="70"/>
      <c r="D82" s="74" t="s">
        <v>11</v>
      </c>
      <c r="E82" s="77">
        <v>0</v>
      </c>
      <c r="F82" s="83">
        <v>0</v>
      </c>
      <c r="G82" s="81">
        <v>0</v>
      </c>
      <c r="H82" s="83">
        <v>0</v>
      </c>
      <c r="I82" s="81">
        <v>0</v>
      </c>
    </row>
    <row r="83" spans="1:9" s="4" customFormat="1" ht="12.75">
      <c r="A83" s="104"/>
      <c r="B83" s="70" t="s">
        <v>90</v>
      </c>
      <c r="C83" s="70"/>
      <c r="D83" s="5" t="s">
        <v>12</v>
      </c>
      <c r="E83" s="8">
        <v>-25000</v>
      </c>
      <c r="F83" s="75">
        <v>-25000</v>
      </c>
      <c r="G83" s="8">
        <v>-25000</v>
      </c>
      <c r="H83" s="75">
        <v>-25000</v>
      </c>
      <c r="I83" s="8">
        <v>-25000</v>
      </c>
    </row>
    <row r="84" spans="1:9" s="4" customFormat="1" ht="12.75">
      <c r="A84" s="39"/>
      <c r="B84" s="73"/>
      <c r="C84" s="73"/>
      <c r="D84" s="62" t="s">
        <v>15</v>
      </c>
      <c r="E84" s="68">
        <v>1</v>
      </c>
      <c r="F84" s="76">
        <v>1</v>
      </c>
      <c r="G84" s="68">
        <v>1</v>
      </c>
      <c r="H84" s="76">
        <v>1</v>
      </c>
      <c r="I84" s="68">
        <v>1</v>
      </c>
    </row>
    <row r="85" spans="1:9" s="4" customFormat="1" ht="12.75">
      <c r="A85" s="104"/>
      <c r="B85" s="42" t="s">
        <v>122</v>
      </c>
      <c r="C85" s="11"/>
      <c r="D85" s="69" t="s">
        <v>11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</row>
    <row r="86" spans="1:9" s="4" customFormat="1" ht="12.75">
      <c r="A86" s="133"/>
      <c r="B86" s="6" t="s">
        <v>123</v>
      </c>
      <c r="C86" s="11"/>
      <c r="D86" s="5" t="s">
        <v>12</v>
      </c>
      <c r="E86" s="8">
        <v>40000</v>
      </c>
      <c r="F86" s="8">
        <v>0</v>
      </c>
      <c r="G86" s="8">
        <v>0</v>
      </c>
      <c r="H86" s="8">
        <v>0</v>
      </c>
      <c r="I86" s="8">
        <v>0</v>
      </c>
    </row>
    <row r="87" spans="1:9" s="4" customFormat="1" ht="12.75">
      <c r="A87" s="39"/>
      <c r="B87" s="40" t="s">
        <v>125</v>
      </c>
      <c r="C87" s="41"/>
      <c r="D87" s="62" t="s">
        <v>15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</row>
    <row r="88" spans="1:9" s="4" customFormat="1" ht="12.75">
      <c r="A88" s="104"/>
      <c r="B88" s="42" t="s">
        <v>94</v>
      </c>
      <c r="C88" s="11"/>
      <c r="D88" s="5"/>
      <c r="E88" s="8"/>
      <c r="F88" s="8"/>
      <c r="G88" s="8"/>
      <c r="H88" s="8"/>
      <c r="I88" s="8"/>
    </row>
    <row r="89" spans="1:9" s="4" customFormat="1" ht="12.75">
      <c r="A89" s="104"/>
      <c r="B89" s="42" t="s">
        <v>44</v>
      </c>
      <c r="C89" s="11"/>
      <c r="D89" s="69" t="s">
        <v>11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</row>
    <row r="90" spans="1:9" s="4" customFormat="1" ht="12.75">
      <c r="A90" s="104"/>
      <c r="B90" s="6" t="s">
        <v>45</v>
      </c>
      <c r="C90" s="11"/>
      <c r="D90" s="5" t="s">
        <v>12</v>
      </c>
      <c r="E90" s="8">
        <v>-20000</v>
      </c>
      <c r="F90" s="8">
        <v>-50000</v>
      </c>
      <c r="G90" s="8">
        <v>-100000</v>
      </c>
      <c r="H90" s="8">
        <v>-100000</v>
      </c>
      <c r="I90" s="8">
        <v>-100000</v>
      </c>
    </row>
    <row r="91" spans="1:9" s="4" customFormat="1" ht="12.75">
      <c r="A91" s="39"/>
      <c r="B91" s="40"/>
      <c r="C91" s="41"/>
      <c r="D91" s="62" t="s">
        <v>15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</row>
    <row r="92" spans="1:9" s="4" customFormat="1" ht="12.75">
      <c r="A92" s="138"/>
      <c r="B92" s="139" t="s">
        <v>43</v>
      </c>
      <c r="C92" s="140"/>
      <c r="D92" s="141" t="s">
        <v>11</v>
      </c>
      <c r="E92" s="142">
        <v>0</v>
      </c>
      <c r="F92" s="142">
        <v>0</v>
      </c>
      <c r="G92" s="142">
        <v>0</v>
      </c>
      <c r="H92" s="142">
        <v>0</v>
      </c>
      <c r="I92" s="142">
        <v>0</v>
      </c>
    </row>
    <row r="93" spans="1:9" s="4" customFormat="1" ht="12.75">
      <c r="A93" s="138"/>
      <c r="B93" s="143" t="s">
        <v>42</v>
      </c>
      <c r="C93" s="140"/>
      <c r="D93" s="138" t="s">
        <v>12</v>
      </c>
      <c r="E93" s="142">
        <v>0</v>
      </c>
      <c r="F93" s="142">
        <v>-9000</v>
      </c>
      <c r="G93" s="142">
        <v>-50000</v>
      </c>
      <c r="H93" s="142">
        <v>-50000</v>
      </c>
      <c r="I93" s="142">
        <v>-50000</v>
      </c>
    </row>
    <row r="94" spans="1:9" s="4" customFormat="1" ht="12.75">
      <c r="A94" s="146"/>
      <c r="B94" s="185"/>
      <c r="C94" s="186"/>
      <c r="D94" s="146" t="s">
        <v>15</v>
      </c>
      <c r="E94" s="147">
        <v>0</v>
      </c>
      <c r="F94" s="146" t="s">
        <v>32</v>
      </c>
      <c r="G94" s="146" t="s">
        <v>32</v>
      </c>
      <c r="H94" s="146" t="s">
        <v>32</v>
      </c>
      <c r="I94" s="146" t="s">
        <v>32</v>
      </c>
    </row>
    <row r="95" spans="1:9" s="4" customFormat="1" ht="12.75">
      <c r="A95" s="138"/>
      <c r="B95" s="139" t="s">
        <v>135</v>
      </c>
      <c r="C95" s="140"/>
      <c r="D95" s="138"/>
      <c r="E95" s="142"/>
      <c r="F95" s="138"/>
      <c r="G95" s="138"/>
      <c r="H95" s="138"/>
      <c r="I95" s="138"/>
    </row>
    <row r="96" spans="1:9" s="4" customFormat="1" ht="12.75">
      <c r="A96" s="138"/>
      <c r="B96" s="143" t="s">
        <v>132</v>
      </c>
      <c r="C96" s="140"/>
      <c r="D96" s="141" t="s">
        <v>11</v>
      </c>
      <c r="E96" s="142">
        <f>-7445330+1500000</f>
        <v>-5945330</v>
      </c>
      <c r="F96" s="142">
        <f>-E96</f>
        <v>5945330</v>
      </c>
      <c r="G96" s="142">
        <v>0</v>
      </c>
      <c r="H96" s="142">
        <v>0</v>
      </c>
      <c r="I96" s="142">
        <v>0</v>
      </c>
    </row>
    <row r="97" spans="1:9" s="4" customFormat="1" ht="12.75">
      <c r="A97" s="138"/>
      <c r="B97" s="143" t="s">
        <v>128</v>
      </c>
      <c r="C97" s="140"/>
      <c r="D97" s="138" t="s">
        <v>12</v>
      </c>
      <c r="E97" s="142"/>
      <c r="F97" s="142">
        <v>300000</v>
      </c>
      <c r="G97" s="142">
        <v>100000</v>
      </c>
      <c r="H97" s="142">
        <v>0</v>
      </c>
      <c r="I97" s="142">
        <v>0</v>
      </c>
    </row>
    <row r="98" spans="1:9" s="4" customFormat="1" ht="12.75">
      <c r="A98" s="138"/>
      <c r="B98" s="143"/>
      <c r="C98" s="140"/>
      <c r="D98" s="138" t="s">
        <v>12</v>
      </c>
      <c r="E98" s="142"/>
      <c r="F98" s="142">
        <v>0</v>
      </c>
      <c r="G98" s="142">
        <v>0</v>
      </c>
      <c r="H98" s="142">
        <v>0</v>
      </c>
      <c r="I98" s="142">
        <v>0</v>
      </c>
    </row>
    <row r="99" spans="1:9" s="4" customFormat="1" ht="12.75">
      <c r="A99" s="138"/>
      <c r="B99" s="143" t="s">
        <v>136</v>
      </c>
      <c r="C99" s="140"/>
      <c r="D99" s="138" t="s">
        <v>12</v>
      </c>
      <c r="E99" s="142">
        <v>0</v>
      </c>
      <c r="F99" s="142">
        <v>9000</v>
      </c>
      <c r="G99" s="142">
        <v>41000</v>
      </c>
      <c r="H99" s="142">
        <v>0</v>
      </c>
      <c r="I99" s="142">
        <v>0</v>
      </c>
    </row>
    <row r="100" spans="1:9" s="4" customFormat="1" ht="12.75">
      <c r="A100" s="138"/>
      <c r="B100" s="143" t="s">
        <v>137</v>
      </c>
      <c r="C100" s="140"/>
      <c r="D100" s="138" t="s">
        <v>12</v>
      </c>
      <c r="E100" s="142">
        <v>12500</v>
      </c>
      <c r="F100" s="142">
        <v>37500</v>
      </c>
      <c r="G100" s="142">
        <v>0</v>
      </c>
      <c r="H100" s="142">
        <v>0</v>
      </c>
      <c r="I100" s="142">
        <v>0</v>
      </c>
    </row>
    <row r="101" spans="1:9" s="4" customFormat="1" ht="12.75">
      <c r="A101" s="138"/>
      <c r="B101" s="143" t="s">
        <v>131</v>
      </c>
      <c r="C101" s="140"/>
      <c r="D101" s="138" t="s">
        <v>12</v>
      </c>
      <c r="E101" s="142">
        <v>-65000</v>
      </c>
      <c r="F101" s="142">
        <v>-60000</v>
      </c>
      <c r="G101" s="142">
        <v>0</v>
      </c>
      <c r="H101" s="142">
        <v>0</v>
      </c>
      <c r="I101" s="142">
        <v>0</v>
      </c>
    </row>
    <row r="102" spans="1:9" s="4" customFormat="1" ht="12.75">
      <c r="A102" s="138"/>
      <c r="B102" s="143"/>
      <c r="C102" s="140"/>
      <c r="D102" s="138"/>
      <c r="E102" s="142"/>
      <c r="F102" s="142">
        <v>0</v>
      </c>
      <c r="G102" s="142">
        <v>0</v>
      </c>
      <c r="H102" s="142">
        <v>0</v>
      </c>
      <c r="I102" s="142">
        <v>0</v>
      </c>
    </row>
    <row r="103" spans="1:9" s="4" customFormat="1" ht="12.75">
      <c r="A103" s="138"/>
      <c r="B103" s="144"/>
      <c r="C103" s="145"/>
      <c r="D103" s="146" t="s">
        <v>15</v>
      </c>
      <c r="E103" s="148">
        <v>-0.4</v>
      </c>
      <c r="F103" s="148">
        <v>-0.9</v>
      </c>
      <c r="G103" s="148">
        <v>0</v>
      </c>
      <c r="H103" s="148">
        <v>0</v>
      </c>
      <c r="I103" s="148">
        <v>0</v>
      </c>
    </row>
    <row r="104" spans="1:9" s="2" customFormat="1" ht="12.75">
      <c r="A104" s="55"/>
      <c r="B104" s="36"/>
      <c r="C104" s="24"/>
      <c r="D104" s="16" t="s">
        <v>11</v>
      </c>
      <c r="E104" s="37">
        <f>E11+E15+E19+E23+E26+E29+E32+E35+E40+E43+E47+E50+E53+E56+E59+E62+E65+E69+E73+E76+E82+E89+E85+E92+E96</f>
        <v>-5945330</v>
      </c>
      <c r="F104" s="37">
        <f>F11+F15+F19+F23+F26+F32+F35+F40+F43+F47+F50+F53+F56+F59+F62+F65+F73+F82+F89+F92+F96</f>
        <v>5945330</v>
      </c>
      <c r="G104" s="37">
        <f>G11+G15+G19+G23+G26+G32+G35+G40+G43+G47+G50+G53+G56+G59+G62+G65+G69+G73+G76+G82+G85+G89+G92</f>
        <v>0</v>
      </c>
      <c r="H104" s="37">
        <f>H11+H15+H19+H23+H26+H32+H35+H40+H43+H47+H50+H53+H56+H59+H62+H65+H69+H73+H76+H82+H85+H89+H92</f>
        <v>0</v>
      </c>
      <c r="I104" s="37">
        <f>I11+I15+I19+I23+I26+I32+I35+I40+I43+I47+I50+I53+I56+I59+I62+I65+I69+I73+I76+I82+I85+I89+I92</f>
        <v>0</v>
      </c>
    </row>
    <row r="105" spans="1:9" s="2" customFormat="1" ht="12.75">
      <c r="A105" s="27"/>
      <c r="B105" s="34" t="s">
        <v>124</v>
      </c>
      <c r="C105" s="35"/>
      <c r="D105" s="16" t="s">
        <v>12</v>
      </c>
      <c r="E105" s="38">
        <f>E12+E16+E20+E24+E27+E30+E33+E36+E41+E44+E48+E51+E54+E57+E60+E63+E66+E74+E83+E90+E80+E86+E97+E98+E99+E100+E101+E102</f>
        <v>-383690</v>
      </c>
      <c r="F105" s="38">
        <f>F12+F16+F20+F27+F30+F33+F36+F41+F44+F48+F51+F54+F162+F57+F60+F63+F66+F70+F74+F77+F83+F90+F80+F93+F97+F98+F99+F100+F101</f>
        <v>-641500</v>
      </c>
      <c r="G105" s="38">
        <f>G12+G16+G20+G27+G33+G36+G41+G44+G48+G51+G54+G57+G60+G63+G66+G70+G74+G77+G83+G90+G80+G93+G97+G99+G100+G101</f>
        <v>-950770</v>
      </c>
      <c r="H105" s="38">
        <f>H12+H16+H20+H27+H33+H36+H41+H44+H48+H51+H54+H57+H60+H63+H66+H70+H74+H77+H83+H90+H80+H93+H97+H98+H99+H100+H101</f>
        <v>-1069680</v>
      </c>
      <c r="I105" s="137">
        <f>I12+I16+I20+I27+I33+I36+I41+I44+I48+I51+I54+I57+I60+I63+I66+I70+I74+I77+I83+I90+I80+I93+I97+I98+I99+I100+I101</f>
        <v>-1029680</v>
      </c>
    </row>
    <row r="106" spans="1:9" s="2" customFormat="1" ht="12.75">
      <c r="A106" s="27"/>
      <c r="B106" s="34"/>
      <c r="C106" s="35"/>
      <c r="D106" s="16"/>
      <c r="E106" s="97"/>
      <c r="F106" s="97"/>
      <c r="G106" s="97"/>
      <c r="H106" s="97"/>
      <c r="I106" s="98"/>
    </row>
    <row r="107" spans="1:9" s="2" customFormat="1" ht="13.5" thickBot="1">
      <c r="A107" s="105"/>
      <c r="B107" s="88"/>
      <c r="C107" s="89"/>
      <c r="D107" s="90" t="s">
        <v>15</v>
      </c>
      <c r="E107" s="47">
        <f>E13+E17+E25+E28+E34+E37+E42+E45+E49+E52+E55+E58+E61+E64+E67+E71+E75+E78+E84+E91+E81+E103</f>
        <v>8.48</v>
      </c>
      <c r="F107" s="47">
        <f>F13+F17+F28+F34+F37+F42+F45+F49+F52+F55+F58+F61+F64+F67+F71+F75+F78+F84+F91+F81</f>
        <v>22.48</v>
      </c>
      <c r="G107" s="47">
        <f>G13+G17+G28+G34+G37+G42+G45+G49+G52+G55++G58+G61+G64+G67+G71+G75+G78+G84+G91+G81</f>
        <v>22.98</v>
      </c>
      <c r="H107" s="47">
        <f>H13+H17+H28+H34+H37+H42+H45+H49+H52+H55++H58+H61+H64+H67+H71+H75+H78+H84+H91+H81</f>
        <v>22.98</v>
      </c>
      <c r="I107" s="47">
        <f>I13+I17+I28+I34+I37+I42+I45+I49+I52+I55+I58+I61+I64+I67+I71+I75+I78+I84+I91+I81</f>
        <v>22.98</v>
      </c>
    </row>
    <row r="108" spans="1:8" s="2" customFormat="1" ht="13.5" thickTop="1">
      <c r="A108" s="99"/>
      <c r="B108" s="2" t="s">
        <v>161</v>
      </c>
      <c r="E108" s="3"/>
      <c r="F108" s="3"/>
      <c r="H108" s="2" t="s">
        <v>121</v>
      </c>
    </row>
    <row r="109" spans="1:6" s="2" customFormat="1" ht="12.75">
      <c r="A109" s="99"/>
      <c r="B109" s="2" t="s">
        <v>157</v>
      </c>
      <c r="E109" s="3"/>
      <c r="F109" s="3"/>
    </row>
    <row r="110" s="2" customFormat="1" ht="12.75">
      <c r="A110" s="107" t="s">
        <v>17</v>
      </c>
    </row>
    <row r="111" spans="1:2" s="2" customFormat="1" ht="12.75">
      <c r="A111" s="99" t="s">
        <v>18</v>
      </c>
      <c r="B111" s="2" t="s">
        <v>19</v>
      </c>
    </row>
    <row r="112" spans="1:2" s="2" customFormat="1" ht="12.75">
      <c r="A112" s="99" t="s">
        <v>12</v>
      </c>
      <c r="B112" s="2" t="s">
        <v>20</v>
      </c>
    </row>
    <row r="113" spans="1:6" s="2" customFormat="1" ht="12.75">
      <c r="A113" s="99" t="s">
        <v>15</v>
      </c>
      <c r="B113" s="2" t="s">
        <v>21</v>
      </c>
      <c r="E113" s="3"/>
      <c r="F113" s="3"/>
    </row>
    <row r="114" spans="1:6" s="2" customFormat="1" ht="12.75">
      <c r="A114" s="99" t="s">
        <v>126</v>
      </c>
      <c r="B114" s="2" t="s">
        <v>127</v>
      </c>
      <c r="E114" s="3"/>
      <c r="F114" s="3"/>
    </row>
    <row r="115" spans="1:6" s="2" customFormat="1" ht="33.75" customHeight="1" hidden="1">
      <c r="A115" s="99"/>
      <c r="E115" s="3"/>
      <c r="F115" s="3"/>
    </row>
    <row r="116" spans="1:9" s="2" customFormat="1" ht="12.75" hidden="1">
      <c r="A116" s="108"/>
      <c r="B116" s="109"/>
      <c r="C116" s="109" t="s">
        <v>75</v>
      </c>
      <c r="D116" s="109"/>
      <c r="E116" s="112">
        <f>SUM(E9:E94)-E107</f>
        <v>-331189.6</v>
      </c>
      <c r="F116" s="110">
        <f>SUM(F9:F94)-F107</f>
        <v>-928000</v>
      </c>
      <c r="G116" s="110">
        <f>SUM(G9:G94)-G107</f>
        <v>-1091770</v>
      </c>
      <c r="H116" s="110">
        <f>SUM(H9:H94)-H107</f>
        <v>-1069680</v>
      </c>
      <c r="I116" s="111">
        <f>SUM(I9:I94)-I107</f>
        <v>-1029680</v>
      </c>
    </row>
    <row r="117" spans="1:9" s="2" customFormat="1" ht="12.75" hidden="1">
      <c r="A117" s="113"/>
      <c r="B117" s="114"/>
      <c r="C117" s="114"/>
      <c r="D117" s="114"/>
      <c r="E117" s="117">
        <f>SUM(E9:E94)-E107</f>
        <v>-331189.6</v>
      </c>
      <c r="F117" s="115">
        <f>SUM(F9:F94)-F107</f>
        <v>-928000</v>
      </c>
      <c r="G117" s="115">
        <f>SUM(G9:G94)-G107</f>
        <v>-1091770</v>
      </c>
      <c r="H117" s="115">
        <f>SUM(H9:H94)-H107</f>
        <v>-1069680</v>
      </c>
      <c r="I117" s="116">
        <f>SUM(I9:I94)-I107</f>
        <v>-1029680</v>
      </c>
    </row>
    <row r="118" spans="1:9" s="2" customFormat="1" ht="12.75" hidden="1">
      <c r="A118" s="113"/>
      <c r="B118" s="114"/>
      <c r="C118" s="114"/>
      <c r="D118" s="114"/>
      <c r="E118" s="120" t="str">
        <f aca="true" t="shared" si="0" ref="E118:I119">IF(E105=E116,"-","check")</f>
        <v>check</v>
      </c>
      <c r="F118" s="118" t="str">
        <f t="shared" si="0"/>
        <v>check</v>
      </c>
      <c r="G118" s="118" t="str">
        <f t="shared" si="0"/>
        <v>check</v>
      </c>
      <c r="H118" s="118" t="str">
        <f t="shared" si="0"/>
        <v>-</v>
      </c>
      <c r="I118" s="119" t="str">
        <f t="shared" si="0"/>
        <v>-</v>
      </c>
    </row>
    <row r="119" spans="1:9" s="2" customFormat="1" ht="12.75" hidden="1">
      <c r="A119" s="121"/>
      <c r="B119" s="122"/>
      <c r="C119" s="122"/>
      <c r="D119" s="122"/>
      <c r="E119" s="125" t="str">
        <f t="shared" si="0"/>
        <v>check</v>
      </c>
      <c r="F119" s="123" t="str">
        <f t="shared" si="0"/>
        <v>check</v>
      </c>
      <c r="G119" s="123" t="str">
        <f t="shared" si="0"/>
        <v>check</v>
      </c>
      <c r="H119" s="123" t="str">
        <f t="shared" si="0"/>
        <v>check</v>
      </c>
      <c r="I119" s="124" t="str">
        <f t="shared" si="0"/>
        <v>check</v>
      </c>
    </row>
    <row r="120" s="2" customFormat="1" ht="12.75" hidden="1">
      <c r="A120" s="99"/>
    </row>
    <row r="121" spans="1:9" s="2" customFormat="1" ht="12.75" hidden="1">
      <c r="A121" s="99"/>
      <c r="E121" s="126"/>
      <c r="F121" s="126"/>
      <c r="G121" s="126"/>
      <c r="H121" s="126"/>
      <c r="I121" s="126"/>
    </row>
    <row r="122" spans="1:9" s="2" customFormat="1" ht="12.75" hidden="1">
      <c r="A122" s="99"/>
      <c r="E122" s="127" t="e">
        <f>#REF!-E105</f>
        <v>#REF!</v>
      </c>
      <c r="F122" s="127" t="e">
        <f>#REF!-F105</f>
        <v>#REF!</v>
      </c>
      <c r="G122" s="127" t="e">
        <f>#REF!-G105</f>
        <v>#REF!</v>
      </c>
      <c r="H122" s="127" t="e">
        <f>#REF!-H105</f>
        <v>#REF!</v>
      </c>
      <c r="I122" s="127" t="e">
        <f>#REF!-I105</f>
        <v>#REF!</v>
      </c>
    </row>
    <row r="123" spans="1:15" s="2" customFormat="1" ht="12.75" hidden="1">
      <c r="A123" s="99"/>
      <c r="E123" s="127" t="e">
        <f>#REF!-E20</f>
        <v>#REF!</v>
      </c>
      <c r="F123" s="127" t="e">
        <f>#REF!-F20</f>
        <v>#REF!</v>
      </c>
      <c r="G123" s="127" t="e">
        <f>#REF!-G20</f>
        <v>#REF!</v>
      </c>
      <c r="H123" s="127" t="e">
        <f>#REF!-H20</f>
        <v>#REF!</v>
      </c>
      <c r="I123" s="127" t="e">
        <f>#REF!-I20</f>
        <v>#REF!</v>
      </c>
      <c r="O123" s="2">
        <v>458550</v>
      </c>
    </row>
    <row r="124" spans="1:15" s="2" customFormat="1" ht="12.75" hidden="1">
      <c r="A124" s="99"/>
      <c r="E124" s="128" t="e">
        <f>#REF!-E12</f>
        <v>#REF!</v>
      </c>
      <c r="F124" s="128" t="e">
        <f>#REF!-F12</f>
        <v>#REF!</v>
      </c>
      <c r="G124" s="128" t="e">
        <f>#REF!-G12</f>
        <v>#REF!</v>
      </c>
      <c r="H124" s="128" t="e">
        <f>#REF!-H12</f>
        <v>#REF!</v>
      </c>
      <c r="I124" s="128" t="e">
        <f>#REF!-I12</f>
        <v>#REF!</v>
      </c>
      <c r="O124" s="2">
        <f>O123-75990</f>
        <v>382560</v>
      </c>
    </row>
    <row r="125" spans="1:9" s="2" customFormat="1" ht="12.75" hidden="1">
      <c r="A125" s="99"/>
      <c r="E125" s="127" t="e">
        <f>#REF!-E27</f>
        <v>#REF!</v>
      </c>
      <c r="F125" s="127" t="e">
        <f>#REF!-F27</f>
        <v>#REF!</v>
      </c>
      <c r="G125" s="127" t="e">
        <f>#REF!-G27</f>
        <v>#REF!</v>
      </c>
      <c r="H125" s="127" t="e">
        <f>#REF!-H27</f>
        <v>#REF!</v>
      </c>
      <c r="I125" s="127" t="e">
        <f>#REF!-I27</f>
        <v>#REF!</v>
      </c>
    </row>
    <row r="126" spans="1:15" s="2" customFormat="1" ht="12.75" hidden="1">
      <c r="A126" s="99"/>
      <c r="E126" s="129" t="e">
        <f>#REF!-E41</f>
        <v>#REF!</v>
      </c>
      <c r="F126" s="129" t="e">
        <f>#REF!-F41</f>
        <v>#REF!</v>
      </c>
      <c r="G126" s="129" t="e">
        <f>#REF!-G41</f>
        <v>#REF!</v>
      </c>
      <c r="H126" s="129" t="e">
        <f>#REF!-H41</f>
        <v>#REF!</v>
      </c>
      <c r="I126" s="129" t="e">
        <f>#REF!-I41</f>
        <v>#REF!</v>
      </c>
      <c r="O126" s="2">
        <f>O124*1.05</f>
        <v>401688</v>
      </c>
    </row>
    <row r="127" spans="1:9" s="2" customFormat="1" ht="12.75" hidden="1">
      <c r="A127" s="99"/>
      <c r="E127" s="129" t="e">
        <f>#REF!-E44</f>
        <v>#REF!</v>
      </c>
      <c r="F127" s="129" t="e">
        <f>#REF!-F44</f>
        <v>#REF!</v>
      </c>
      <c r="G127" s="129" t="e">
        <f>#REF!-G44</f>
        <v>#REF!</v>
      </c>
      <c r="H127" s="129" t="e">
        <f>#REF!-H44</f>
        <v>#REF!</v>
      </c>
      <c r="I127" s="129" t="e">
        <f>#REF!-I44</f>
        <v>#REF!</v>
      </c>
    </row>
    <row r="128" s="2" customFormat="1" ht="12.75" hidden="1">
      <c r="A128" s="99"/>
    </row>
    <row r="129" s="2" customFormat="1" ht="12.75" hidden="1">
      <c r="A129" s="99"/>
    </row>
    <row r="130" s="2" customFormat="1" ht="12.75" hidden="1">
      <c r="A130" s="99"/>
    </row>
    <row r="131" s="2" customFormat="1" ht="12.75" hidden="1">
      <c r="A131" s="99"/>
    </row>
    <row r="132" spans="1:2" s="2" customFormat="1" ht="12.75">
      <c r="A132" s="170"/>
      <c r="B132" s="70"/>
    </row>
    <row r="133" spans="1:2" s="2" customFormat="1" ht="12.75" hidden="1">
      <c r="A133" s="99"/>
      <c r="B133" s="42" t="s">
        <v>158</v>
      </c>
    </row>
    <row r="134" s="2" customFormat="1" ht="12.75" hidden="1">
      <c r="A134" s="99"/>
    </row>
    <row r="135" spans="1:9" s="2" customFormat="1" ht="12.75" hidden="1">
      <c r="A135" s="138"/>
      <c r="B135" s="139" t="s">
        <v>153</v>
      </c>
      <c r="C135" s="140"/>
      <c r="D135" s="138"/>
      <c r="E135" s="142"/>
      <c r="F135" s="138"/>
      <c r="G135" s="138"/>
      <c r="H135" s="138"/>
      <c r="I135" s="138"/>
    </row>
    <row r="136" spans="1:9" s="2" customFormat="1" ht="12.75" hidden="1">
      <c r="A136" s="138"/>
      <c r="B136" s="143" t="s">
        <v>154</v>
      </c>
      <c r="C136" s="140"/>
      <c r="D136" s="141" t="s">
        <v>11</v>
      </c>
      <c r="E136" s="142">
        <f>-7445330+1500000</f>
        <v>-5945330</v>
      </c>
      <c r="F136" s="142">
        <v>0</v>
      </c>
      <c r="G136" s="142">
        <v>0</v>
      </c>
      <c r="H136" s="142">
        <v>0</v>
      </c>
      <c r="I136" s="142">
        <v>0</v>
      </c>
    </row>
    <row r="137" spans="1:9" s="2" customFormat="1" ht="12.75" hidden="1">
      <c r="A137" s="138"/>
      <c r="B137" s="143" t="s">
        <v>128</v>
      </c>
      <c r="C137" s="140"/>
      <c r="D137" s="138" t="s">
        <v>12</v>
      </c>
      <c r="E137" s="142"/>
      <c r="F137" s="142">
        <v>300000</v>
      </c>
      <c r="G137" s="142">
        <f>400000/12*3</f>
        <v>100000</v>
      </c>
      <c r="H137" s="142">
        <v>0</v>
      </c>
      <c r="I137" s="142">
        <v>0</v>
      </c>
    </row>
    <row r="138" spans="1:9" s="2" customFormat="1" ht="12.75" hidden="1">
      <c r="A138" s="138"/>
      <c r="B138" s="143" t="s">
        <v>139</v>
      </c>
      <c r="C138" s="140"/>
      <c r="D138" s="138" t="s">
        <v>12</v>
      </c>
      <c r="E138" s="142">
        <v>0</v>
      </c>
      <c r="F138" s="142">
        <v>0</v>
      </c>
      <c r="G138" s="142">
        <v>0</v>
      </c>
      <c r="H138" s="142">
        <v>0</v>
      </c>
      <c r="I138" s="142">
        <v>0</v>
      </c>
    </row>
    <row r="139" spans="1:9" s="2" customFormat="1" ht="12.75" hidden="1">
      <c r="A139" s="138"/>
      <c r="B139" s="143" t="s">
        <v>129</v>
      </c>
      <c r="C139" s="140"/>
      <c r="D139" s="138" t="s">
        <v>12</v>
      </c>
      <c r="E139" s="142">
        <v>0</v>
      </c>
      <c r="F139" s="142">
        <v>9000</v>
      </c>
      <c r="G139" s="142">
        <f>50000-9000</f>
        <v>41000</v>
      </c>
      <c r="H139" s="142">
        <v>0</v>
      </c>
      <c r="I139" s="142">
        <v>0</v>
      </c>
    </row>
    <row r="140" spans="1:9" s="2" customFormat="1" ht="12.75" hidden="1">
      <c r="A140" s="138"/>
      <c r="B140" s="143" t="s">
        <v>130</v>
      </c>
      <c r="C140" s="140"/>
      <c r="D140" s="138" t="s">
        <v>12</v>
      </c>
      <c r="E140" s="142">
        <v>12500</v>
      </c>
      <c r="F140" s="142">
        <f>50000-12500</f>
        <v>37500</v>
      </c>
      <c r="G140" s="142">
        <v>0</v>
      </c>
      <c r="H140" s="142">
        <v>0</v>
      </c>
      <c r="I140" s="142">
        <v>0</v>
      </c>
    </row>
    <row r="141" spans="1:9" ht="12.75" hidden="1">
      <c r="A141" s="138"/>
      <c r="B141" s="143" t="s">
        <v>131</v>
      </c>
      <c r="C141" s="140"/>
      <c r="D141" s="138" t="s">
        <v>12</v>
      </c>
      <c r="E141" s="142">
        <v>-65000</v>
      </c>
      <c r="F141" s="142">
        <v>-60000</v>
      </c>
      <c r="G141" s="142">
        <v>0</v>
      </c>
      <c r="H141" s="142">
        <v>0</v>
      </c>
      <c r="I141" s="142">
        <v>0</v>
      </c>
    </row>
    <row r="142" spans="1:9" ht="12.75" hidden="1">
      <c r="A142" s="138"/>
      <c r="B142" s="143"/>
      <c r="C142" s="140"/>
      <c r="D142" s="138" t="s">
        <v>12</v>
      </c>
      <c r="E142" s="142">
        <v>0</v>
      </c>
      <c r="F142" s="142">
        <v>0</v>
      </c>
      <c r="G142" s="142">
        <v>0</v>
      </c>
      <c r="H142" s="142">
        <v>0</v>
      </c>
      <c r="I142" s="142">
        <v>0</v>
      </c>
    </row>
    <row r="143" spans="1:9" ht="12.75" hidden="1">
      <c r="A143" s="146"/>
      <c r="B143" s="144"/>
      <c r="C143" s="145"/>
      <c r="D143" s="146" t="s">
        <v>15</v>
      </c>
      <c r="E143" s="148">
        <v>-0.4</v>
      </c>
      <c r="F143" s="148">
        <v>-0.9</v>
      </c>
      <c r="G143" s="148">
        <v>0</v>
      </c>
      <c r="H143" s="148">
        <v>0</v>
      </c>
      <c r="I143" s="148">
        <v>0</v>
      </c>
    </row>
    <row r="144" ht="12.75" hidden="1"/>
    <row r="145" spans="2:5" ht="12.75" hidden="1">
      <c r="B145" s="42" t="s">
        <v>138</v>
      </c>
      <c r="C145" s="11"/>
      <c r="D145" s="164" t="s">
        <v>11</v>
      </c>
      <c r="E145" s="8">
        <f>-7445330+1500000</f>
        <v>-5945330</v>
      </c>
    </row>
    <row r="146" ht="12.75" hidden="1"/>
    <row r="147" spans="2:5" ht="12.75" hidden="1">
      <c r="B147" s="181" t="s">
        <v>140</v>
      </c>
      <c r="C147" s="182"/>
      <c r="E147" s="165">
        <v>7445330</v>
      </c>
    </row>
    <row r="148" spans="1:14" ht="12.75" hidden="1">
      <c r="A148" s="99"/>
      <c r="B148" s="2" t="s">
        <v>141</v>
      </c>
      <c r="C148" s="2"/>
      <c r="D148" s="2"/>
      <c r="E148" s="165">
        <v>-1500000</v>
      </c>
      <c r="F148" s="2" t="s">
        <v>142</v>
      </c>
      <c r="G148" s="2"/>
      <c r="H148" s="2"/>
      <c r="I148" s="2"/>
      <c r="J148" s="2"/>
      <c r="K148" s="2"/>
      <c r="L148" s="2"/>
      <c r="M148" s="2"/>
      <c r="N148" s="2"/>
    </row>
    <row r="149" spans="1:14" ht="12.75" hidden="1">
      <c r="A149" s="99"/>
      <c r="B149" s="166"/>
      <c r="C149" s="167"/>
      <c r="D149" s="2"/>
      <c r="E149" s="165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3.5" hidden="1" thickBot="1">
      <c r="A150" s="99"/>
      <c r="B150" s="2"/>
      <c r="C150" s="2"/>
      <c r="D150" s="2"/>
      <c r="E150" s="162">
        <f>SUM(E147:E149)</f>
        <v>5945330</v>
      </c>
      <c r="F150" s="2" t="s">
        <v>143</v>
      </c>
      <c r="G150" s="2"/>
      <c r="H150" s="2"/>
      <c r="I150" s="2"/>
      <c r="J150" s="2"/>
      <c r="K150" s="2"/>
      <c r="L150" s="2"/>
      <c r="M150" s="2"/>
      <c r="N150" s="2"/>
    </row>
    <row r="151" spans="1:14" ht="13.5" hidden="1" thickTop="1">
      <c r="A151" s="99"/>
      <c r="B151" s="2"/>
      <c r="C151" s="2"/>
      <c r="D151" s="2"/>
      <c r="E151" s="150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 hidden="1">
      <c r="A152" s="99"/>
      <c r="B152" s="149" t="s">
        <v>144</v>
      </c>
      <c r="C152" s="2"/>
      <c r="D152" s="2"/>
      <c r="E152" s="165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 hidden="1">
      <c r="A153" s="99"/>
      <c r="B153" s="2" t="s">
        <v>145</v>
      </c>
      <c r="C153" s="2"/>
      <c r="D153" s="2"/>
      <c r="E153" s="165">
        <v>170850</v>
      </c>
      <c r="F153" s="2" t="s">
        <v>146</v>
      </c>
      <c r="G153" s="2"/>
      <c r="H153" s="2"/>
      <c r="I153" s="2"/>
      <c r="J153" s="2"/>
      <c r="K153" s="2"/>
      <c r="L153" s="2"/>
      <c r="M153" s="2"/>
      <c r="N153" s="2"/>
    </row>
    <row r="154" spans="1:14" ht="12.75" hidden="1">
      <c r="A154" s="99"/>
      <c r="B154" s="2" t="s">
        <v>147</v>
      </c>
      <c r="C154" s="2"/>
      <c r="D154" s="2"/>
      <c r="E154" s="165">
        <v>55000</v>
      </c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 hidden="1">
      <c r="A155" s="99"/>
      <c r="B155" s="2" t="s">
        <v>148</v>
      </c>
      <c r="C155" s="2"/>
      <c r="D155" s="2"/>
      <c r="E155" s="165">
        <v>242810</v>
      </c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 hidden="1">
      <c r="A156" s="99"/>
      <c r="B156" s="2" t="s">
        <v>149</v>
      </c>
      <c r="C156" s="2"/>
      <c r="D156" s="2"/>
      <c r="E156" s="165">
        <v>-89000</v>
      </c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 hidden="1">
      <c r="A157" s="99"/>
      <c r="B157" s="2" t="s">
        <v>150</v>
      </c>
      <c r="C157" s="2"/>
      <c r="D157" s="2"/>
      <c r="E157" s="165">
        <v>20000</v>
      </c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3.5" hidden="1" thickBot="1">
      <c r="A158" s="99"/>
      <c r="B158" s="149" t="s">
        <v>155</v>
      </c>
      <c r="C158" s="2"/>
      <c r="D158" s="2"/>
      <c r="E158" s="162">
        <f>SUM(E153:E157)</f>
        <v>399660</v>
      </c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3.5" hidden="1" thickTop="1">
      <c r="A159" s="99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 hidden="1">
      <c r="A160" s="99"/>
      <c r="B160" s="2" t="s">
        <v>151</v>
      </c>
      <c r="C160" s="2"/>
      <c r="D160" s="2"/>
      <c r="E160" s="168">
        <f>E158/12*9</f>
        <v>299745</v>
      </c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 hidden="1">
      <c r="A161" s="99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 hidden="1">
      <c r="A162" s="99"/>
      <c r="B162" s="149" t="s">
        <v>152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 hidden="1">
      <c r="A163" s="99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 hidden="1">
      <c r="A164" s="99"/>
      <c r="B164" s="149" t="s">
        <v>7</v>
      </c>
      <c r="C164" s="2"/>
      <c r="D164" s="2"/>
      <c r="E164" s="165">
        <v>65000</v>
      </c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 hidden="1">
      <c r="A165" s="99"/>
      <c r="B165" s="2"/>
      <c r="C165" s="2"/>
      <c r="D165" s="2"/>
      <c r="E165" s="165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 hidden="1">
      <c r="A166" s="99"/>
      <c r="B166" s="2"/>
      <c r="C166" s="2"/>
      <c r="D166" s="2"/>
      <c r="E166" s="165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 hidden="1">
      <c r="A167" s="99"/>
      <c r="B167" s="2"/>
      <c r="C167" s="2"/>
      <c r="D167" s="2"/>
      <c r="E167" s="165"/>
      <c r="F167" s="2"/>
      <c r="G167" s="2"/>
      <c r="H167" s="2"/>
      <c r="I167" s="2"/>
      <c r="J167" s="2"/>
      <c r="K167" s="2"/>
      <c r="L167" s="2"/>
      <c r="M167" s="2"/>
      <c r="N167" s="2"/>
    </row>
    <row r="168" spans="1:5" ht="12.75" hidden="1">
      <c r="A168" s="99"/>
      <c r="B168" s="149" t="s">
        <v>8</v>
      </c>
      <c r="C168" s="2"/>
      <c r="D168" s="2"/>
      <c r="E168" s="165"/>
    </row>
    <row r="169" spans="1:5" ht="12.75" hidden="1">
      <c r="A169" s="99"/>
      <c r="B169" s="2" t="s">
        <v>156</v>
      </c>
      <c r="C169" s="2"/>
      <c r="D169" s="2"/>
      <c r="E169" s="165">
        <v>60000</v>
      </c>
    </row>
    <row r="170" spans="1:5" ht="12.75" hidden="1">
      <c r="A170" s="99"/>
      <c r="B170" s="2"/>
      <c r="C170" s="2"/>
      <c r="D170" s="2"/>
      <c r="E170" s="165"/>
    </row>
    <row r="171" spans="1:5" ht="12.75" hidden="1">
      <c r="A171" s="99"/>
      <c r="B171" s="2"/>
      <c r="C171" s="2"/>
      <c r="D171" s="2"/>
      <c r="E171" s="165"/>
    </row>
    <row r="172" spans="1:5" ht="12.75" hidden="1">
      <c r="A172" s="99"/>
      <c r="B172" s="149" t="s">
        <v>9</v>
      </c>
      <c r="C172" s="2"/>
      <c r="D172" s="2"/>
      <c r="E172" s="165"/>
    </row>
    <row r="173" spans="1:5" ht="12.75">
      <c r="A173" s="99"/>
      <c r="B173" s="2"/>
      <c r="C173" s="2"/>
      <c r="D173" s="2"/>
      <c r="E173" s="165"/>
    </row>
    <row r="174" spans="1:5" ht="12.75">
      <c r="A174" s="99"/>
      <c r="B174" s="2"/>
      <c r="C174" s="2"/>
      <c r="D174" s="2"/>
      <c r="E174" s="165"/>
    </row>
    <row r="175" spans="1:5" ht="12.75">
      <c r="A175" s="99"/>
      <c r="B175" s="2"/>
      <c r="C175" s="165"/>
      <c r="D175" s="2"/>
      <c r="E175" s="165"/>
    </row>
    <row r="176" spans="1:5" ht="12.75">
      <c r="A176" s="99"/>
      <c r="B176" s="2"/>
      <c r="C176" s="165"/>
      <c r="D176" s="2"/>
      <c r="E176" s="165"/>
    </row>
    <row r="177" spans="1:5" ht="12.75">
      <c r="A177" s="99"/>
      <c r="B177" s="2"/>
      <c r="C177" s="165"/>
      <c r="D177" s="2"/>
      <c r="E177" s="165"/>
    </row>
    <row r="178" spans="1:14" ht="12.75">
      <c r="A178" s="99"/>
      <c r="B178" s="2"/>
      <c r="C178" s="169"/>
      <c r="D178" s="2"/>
      <c r="E178" s="165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.75">
      <c r="A179" s="99"/>
      <c r="B179" s="2"/>
      <c r="C179" s="165"/>
      <c r="D179" s="2"/>
      <c r="E179" s="165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2.75">
      <c r="A180" s="99"/>
      <c r="B180" s="149"/>
      <c r="C180" s="165"/>
      <c r="D180" s="2"/>
      <c r="E180" s="165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2.75">
      <c r="A181" s="99"/>
      <c r="B181" s="2"/>
      <c r="C181" s="165"/>
      <c r="D181" s="2"/>
      <c r="E181" s="165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2.75">
      <c r="A182" s="99"/>
      <c r="B182" s="2"/>
      <c r="C182" s="165"/>
      <c r="D182" s="2"/>
      <c r="E182" s="165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2.75">
      <c r="A183" s="99"/>
      <c r="B183" s="2"/>
      <c r="C183" s="165"/>
      <c r="D183" s="2"/>
      <c r="E183" s="165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2.75">
      <c r="A184" s="99"/>
      <c r="B184" s="2"/>
      <c r="C184" s="165"/>
      <c r="D184" s="2"/>
      <c r="E184" s="165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2.75">
      <c r="A185" s="99"/>
      <c r="B185" s="2"/>
      <c r="C185" s="165"/>
      <c r="D185" s="2"/>
      <c r="E185" s="165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2.75">
      <c r="A186" s="99"/>
      <c r="B186" s="2"/>
      <c r="C186" s="114"/>
      <c r="D186" s="2"/>
      <c r="E186" s="165"/>
      <c r="F186" s="2"/>
      <c r="G186" s="2"/>
      <c r="H186" s="2"/>
      <c r="I186" s="2"/>
      <c r="J186" s="2"/>
      <c r="K186" s="2"/>
      <c r="L186" s="2"/>
      <c r="M186" s="2"/>
      <c r="N186" s="2"/>
    </row>
  </sheetData>
  <mergeCells count="12">
    <mergeCell ref="B147:C147"/>
    <mergeCell ref="B32:C32"/>
    <mergeCell ref="B94:C94"/>
    <mergeCell ref="B6:C6"/>
    <mergeCell ref="B7:C7"/>
    <mergeCell ref="B26:C26"/>
    <mergeCell ref="B29:C29"/>
    <mergeCell ref="B30:C30"/>
    <mergeCell ref="E5:I5"/>
    <mergeCell ref="A3:I3"/>
    <mergeCell ref="A1:I1"/>
    <mergeCell ref="B31:C31"/>
  </mergeCells>
  <printOptions horizontalCentered="1"/>
  <pageMargins left="0.31" right="0.24" top="0.55" bottom="0.21" header="0.2" footer="0.18"/>
  <pageSetup fitToHeight="0" horizontalDpi="600" verticalDpi="600" orientation="portrait" paperSize="8" scale="120" r:id="rId4"/>
  <headerFooter alignWithMargins="0">
    <oddHeader>&amp;R&amp;"Arial,Bold"&amp;12Agenda Item No. 12
APPENDIX 2</oddHeader>
  </headerFooter>
  <rowBreaks count="1" manualBreakCount="1">
    <brk id="75" max="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Wyre Forest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dianae</dc:creator>
  <cp:keywords/>
  <dc:description/>
  <cp:lastModifiedBy>wfdc</cp:lastModifiedBy>
  <cp:lastPrinted>2011-02-21T13:47:32Z</cp:lastPrinted>
  <dcterms:created xsi:type="dcterms:W3CDTF">2010-11-02T09:09:25Z</dcterms:created>
  <dcterms:modified xsi:type="dcterms:W3CDTF">2011-02-21T13:47:35Z</dcterms:modified>
  <cp:category/>
  <cp:version/>
  <cp:contentType/>
  <cp:contentStatus/>
</cp:coreProperties>
</file>