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2585" windowHeight="5700" firstSheet="1" activeTab="1"/>
  </bookViews>
  <sheets>
    <sheet name="Sheet1" sheetId="3" state="hidden" r:id="rId1"/>
    <sheet name="Summary" sheetId="2" r:id="rId2"/>
    <sheet name="Reconciliation" sheetId="4" state="hidden" r:id="rId3"/>
    <sheet name="Sheet2" sheetId="5" r:id="rId4"/>
  </sheets>
  <externalReferences>
    <externalReference r:id="rId5"/>
  </externalReferences>
  <definedNames>
    <definedName name="_xlnm.Print_Area" localSheetId="1">Summary!$B$1:$H$93</definedName>
    <definedName name="_xlnm.Print_Titles" localSheetId="1">Summary!$3:$10</definedName>
  </definedNames>
  <calcPr calcId="125725"/>
</workbook>
</file>

<file path=xl/calcChain.xml><?xml version="1.0" encoding="utf-8"?>
<calcChain xmlns="http://schemas.openxmlformats.org/spreadsheetml/2006/main">
  <c r="E87" i="2"/>
  <c r="H86"/>
  <c r="G86"/>
  <c r="F86"/>
  <c r="E86"/>
  <c r="E45" i="3"/>
  <c r="D45"/>
  <c r="C45"/>
  <c r="B45"/>
  <c r="E15"/>
  <c r="D15"/>
  <c r="C15"/>
  <c r="B15"/>
  <c r="E14"/>
  <c r="D14"/>
  <c r="C14"/>
  <c r="B14"/>
  <c r="F87" i="2"/>
  <c r="E36"/>
  <c r="E34" i="3" l="1"/>
  <c r="D34"/>
  <c r="C34"/>
  <c r="C18" i="4"/>
  <c r="D35" i="3"/>
  <c r="H88" i="2"/>
  <c r="G88"/>
  <c r="F88"/>
  <c r="E88"/>
  <c r="H87"/>
  <c r="G87"/>
  <c r="D18" i="4" s="1"/>
  <c r="E35" i="3" l="1"/>
  <c r="E38" s="1"/>
  <c r="F35" i="4"/>
  <c r="E35"/>
  <c r="D35"/>
  <c r="C35"/>
  <c r="B35"/>
  <c r="F34"/>
  <c r="E34"/>
  <c r="D34"/>
  <c r="C34"/>
  <c r="B34"/>
  <c r="E19"/>
  <c r="D16"/>
  <c r="D21" s="1"/>
  <c r="C16"/>
  <c r="B16"/>
  <c r="B21" s="1"/>
  <c r="E29" i="2"/>
  <c r="B18" i="4" s="1"/>
  <c r="B57" i="3"/>
  <c r="C55"/>
  <c r="D55" s="1"/>
  <c r="B50"/>
  <c r="C43"/>
  <c r="B43"/>
  <c r="B38"/>
  <c r="D38"/>
  <c r="C25"/>
  <c r="D25" s="1"/>
  <c r="C20"/>
  <c r="B20"/>
  <c r="E44"/>
  <c r="D44"/>
  <c r="C44"/>
  <c r="B44"/>
  <c r="B39" s="1"/>
  <c r="B58" s="1"/>
  <c r="C13"/>
  <c r="B13"/>
  <c r="E8"/>
  <c r="D8"/>
  <c r="C8"/>
  <c r="B8"/>
  <c r="C35" l="1"/>
  <c r="C38" s="1"/>
  <c r="C50"/>
  <c r="C21" i="4"/>
  <c r="E21" s="1"/>
  <c r="E18"/>
  <c r="E16"/>
  <c r="E55" i="3"/>
  <c r="E50" s="1"/>
  <c r="D50"/>
  <c r="D39" s="1"/>
  <c r="E25"/>
  <c r="E20" s="1"/>
  <c r="E9" s="1"/>
  <c r="D20"/>
  <c r="D9" s="1"/>
  <c r="E39"/>
  <c r="B40"/>
  <c r="B59"/>
  <c r="C57" s="1"/>
  <c r="C9"/>
  <c r="C28" s="1"/>
  <c r="B9"/>
  <c r="B28" s="1"/>
  <c r="B29" s="1"/>
  <c r="C27" s="1"/>
  <c r="C39" l="1"/>
  <c r="C40" s="1"/>
  <c r="E24" i="4"/>
  <c r="B10" i="3"/>
  <c r="D58"/>
  <c r="D40"/>
  <c r="E40"/>
  <c r="E58"/>
  <c r="D28"/>
  <c r="D10"/>
  <c r="E28"/>
  <c r="E10"/>
  <c r="C29"/>
  <c r="D27" s="1"/>
  <c r="D29" s="1"/>
  <c r="E27" s="1"/>
  <c r="E29" s="1"/>
  <c r="B3" i="4" s="1"/>
  <c r="C10" i="3"/>
  <c r="D59" l="1"/>
  <c r="E57" s="1"/>
  <c r="E59" s="1"/>
  <c r="B6" i="4" s="1"/>
  <c r="C58" i="3"/>
  <c r="C59" s="1"/>
  <c r="D57" s="1"/>
  <c r="J84" i="2"/>
  <c r="M127" l="1"/>
  <c r="M129" s="1"/>
  <c r="B8" i="4" l="1"/>
</calcChain>
</file>

<file path=xl/comments1.xml><?xml version="1.0" encoding="utf-8"?>
<comments xmlns="http://schemas.openxmlformats.org/spreadsheetml/2006/main">
  <authors>
    <author>TraceyS</author>
  </authors>
  <commentList>
    <comment ref="F18" authorId="0">
      <text>
        <r>
          <rPr>
            <b/>
            <sz val="9"/>
            <color indexed="81"/>
            <rFont val="Tahoma"/>
            <family val="2"/>
          </rPr>
          <t>TraceyS: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<sst xmlns="http://schemas.openxmlformats.org/spreadsheetml/2006/main" count="219" uniqueCount="142">
  <si>
    <t>WYRE FOREST DISTRICT COUNCIL</t>
  </si>
  <si>
    <t>Cost</t>
  </si>
  <si>
    <t>ACTIVITY AND DESCRIPTION</t>
  </si>
  <si>
    <t>After</t>
  </si>
  <si>
    <t>Centre</t>
  </si>
  <si>
    <t>KEY</t>
  </si>
  <si>
    <t>£</t>
  </si>
  <si>
    <t>C</t>
  </si>
  <si>
    <t>R</t>
  </si>
  <si>
    <t>S</t>
  </si>
  <si>
    <t>TOTALS</t>
  </si>
  <si>
    <t>KEY - Changes in Resources</t>
  </si>
  <si>
    <t>Capital</t>
  </si>
  <si>
    <t>Revenue</t>
  </si>
  <si>
    <t>Staffing - Stated in FTEs</t>
  </si>
  <si>
    <t>2017/18</t>
  </si>
  <si>
    <t>Economic Regeneration Activities</t>
  </si>
  <si>
    <t>R705</t>
  </si>
  <si>
    <t>Cross Ref</t>
  </si>
  <si>
    <t>R720</t>
  </si>
  <si>
    <t>SUCCESSFUL LOCAL ECONOMY</t>
  </si>
  <si>
    <t>CLEAN, GREEN AND SAFE COMMUNITIES</t>
  </si>
  <si>
    <t>R335</t>
  </si>
  <si>
    <t>Community Leadership Fund</t>
  </si>
  <si>
    <t>2018/19</t>
  </si>
  <si>
    <t>the good  work done so far with Parish and Town Councils</t>
  </si>
  <si>
    <t>2019/20</t>
  </si>
  <si>
    <t xml:space="preserve">parties to help deliver our regeneration and economic </t>
  </si>
  <si>
    <t>development objectives in terms of both housing and</t>
  </si>
  <si>
    <t>commercial regeneration in accordance with our corporate</t>
  </si>
  <si>
    <t>and other local organisations.</t>
  </si>
  <si>
    <t>R160</t>
  </si>
  <si>
    <t>Brinton Park HLF Bid</t>
  </si>
  <si>
    <t>R726</t>
  </si>
  <si>
    <t>Wyre Forest Forward</t>
  </si>
  <si>
    <t xml:space="preserve">Further target savings from the Wyre Forest Forward </t>
  </si>
  <si>
    <t>Efficiency Programme</t>
  </si>
  <si>
    <t>In light of the acknowledged  effectiveness of this fund</t>
  </si>
  <si>
    <t>to retain this funding stream of £1,000 per Member for 2017/18.</t>
  </si>
  <si>
    <t>Green Street Depot Investment</t>
  </si>
  <si>
    <t>Approval of £10m capital funding for loans to third</t>
  </si>
  <si>
    <t xml:space="preserve">plan priority "to support you to contribute to a successful </t>
  </si>
  <si>
    <t>assets, existing or new build. Each proposal would be subject</t>
  </si>
  <si>
    <t xml:space="preserve">to detailed business case approval and must support </t>
  </si>
  <si>
    <t>economic, regeneration and/or housing corporate priorities</t>
  </si>
  <si>
    <t>site to ensure ongoing service sustainability and improve the</t>
  </si>
  <si>
    <t>in additional to producing a net revenue income stream taking</t>
  </si>
  <si>
    <t>economy". Appendix 3/1 sets out more detail.</t>
  </si>
  <si>
    <t>into account funding costs. Appendix 3/2 sets out more detail.</t>
  </si>
  <si>
    <t>Appendix 3/4 sets out more detail.</t>
  </si>
  <si>
    <t>Capital Portfolio Fund</t>
  </si>
  <si>
    <t>Approval of £25m capital funding to grow our portfolio of capital</t>
  </si>
  <si>
    <t>Localism Fund</t>
  </si>
  <si>
    <t>To top up the single Localism Fund to  £50k to continue</t>
  </si>
  <si>
    <t xml:space="preserve">To provide funding to support a bid of up to  £3m Heritage </t>
  </si>
  <si>
    <t>in addition to the £100k Section 106 funding already allocated.</t>
  </si>
  <si>
    <t xml:space="preserve">Lottery Funding for improvement works to Brinton Park. This is </t>
  </si>
  <si>
    <t>Stourport Riverside Master Plan</t>
  </si>
  <si>
    <t>Approval of the first phase of capital investment into the depot</t>
  </si>
  <si>
    <t>commercial offer from this key site.  There may be a further</t>
  </si>
  <si>
    <t>proposal for a second phase of improvement but this would be</t>
  </si>
  <si>
    <t>subject to separate approval by Cabinet and Council.</t>
  </si>
  <si>
    <t>Appendix 3/3 sets out more detail.</t>
  </si>
  <si>
    <t>R225</t>
  </si>
  <si>
    <t>Revised</t>
  </si>
  <si>
    <t>2016-17</t>
  </si>
  <si>
    <t>2017-18</t>
  </si>
  <si>
    <t>2018-19</t>
  </si>
  <si>
    <t>Original Cabinet Proposals</t>
  </si>
  <si>
    <t>Net Expenditure</t>
  </si>
  <si>
    <t>Contribution (from)/to Reserves</t>
  </si>
  <si>
    <t>Net Budget Requirement</t>
  </si>
  <si>
    <t>Less</t>
  </si>
  <si>
    <t xml:space="preserve">REVENUE SUPPORT GRANT </t>
  </si>
  <si>
    <t>BUSINESS RATES</t>
  </si>
  <si>
    <t>NEW HOMES BONUS</t>
  </si>
  <si>
    <t>COLLECTION FUND SURPLUS</t>
  </si>
  <si>
    <t>Council Tax Income</t>
  </si>
  <si>
    <t xml:space="preserve">COUNCIL TAX BASE  </t>
  </si>
  <si>
    <t>Reserves Statement</t>
  </si>
  <si>
    <t>2016-17
£'000</t>
  </si>
  <si>
    <t>2017-18
£'000</t>
  </si>
  <si>
    <t>2018-19 £'000</t>
  </si>
  <si>
    <t>Reserves as at 1st April</t>
  </si>
  <si>
    <t>Reserves as at 31st March</t>
  </si>
  <si>
    <t>Reserves at end of Cabinet Proposal</t>
  </si>
  <si>
    <t>Difference in reserve position</t>
  </si>
  <si>
    <t>Totals</t>
  </si>
  <si>
    <t>All Years</t>
  </si>
  <si>
    <t xml:space="preserve">Original Cabinet Proposals </t>
  </si>
  <si>
    <t>Council Tax Increase Proposal</t>
  </si>
  <si>
    <t>Difference in proposals upon reserves</t>
  </si>
  <si>
    <t>Capital Cross Check</t>
  </si>
  <si>
    <t>As per Cabinet Proposals</t>
  </si>
  <si>
    <t>Revised Totals for Capital</t>
  </si>
  <si>
    <t>Cross Check</t>
  </si>
  <si>
    <t>2019-20</t>
  </si>
  <si>
    <t xml:space="preserve">COUNCIL TAX LEVY </t>
  </si>
  <si>
    <t>COUNCIL TAX LEVY to freeze for 2017-18  and then increase by 1.94%</t>
  </si>
  <si>
    <t>2015-16
£'000</t>
  </si>
  <si>
    <t xml:space="preserve">Further target savings from the Wyre Forest Forward Efficiency </t>
  </si>
  <si>
    <t>Crown House Demolition</t>
  </si>
  <si>
    <t xml:space="preserve">Street to facilitate a cleared site for marketing and </t>
  </si>
  <si>
    <t>R193</t>
  </si>
  <si>
    <t>Civil Enforcement</t>
  </si>
  <si>
    <t>To increase the staffing resource of the Civil Enforcement team</t>
  </si>
  <si>
    <t xml:space="preserve">by 1.5 FTE to increase the capacity for on-street parking </t>
  </si>
  <si>
    <t>enforcement. This additional resource could generate circa</t>
  </si>
  <si>
    <t>To review the content of the previous Master Plan for Stourport</t>
  </si>
  <si>
    <t>minimising further work and expense where possible. Funding</t>
  </si>
  <si>
    <t>of £25k is therefore a maximum figure and a lower cost should</t>
  </si>
  <si>
    <t>be achievable.</t>
  </si>
  <si>
    <t>Programme.</t>
  </si>
  <si>
    <t>Revised Proposals</t>
  </si>
  <si>
    <t xml:space="preserve">To divert approved capital funding of £500k from Worcester </t>
  </si>
  <si>
    <t>Riverside and use this to inform a refreshed and updated Plan</t>
  </si>
  <si>
    <t>Positive Reserves at end of Independent and Lib Dem Proposals</t>
  </si>
  <si>
    <t>Net Expenditure on Services updated to Feb 7th</t>
  </si>
  <si>
    <t>INDEPENDENT AND LIBERAL DEMOCRAT PARTY BUDGET PROPOSALS</t>
  </si>
  <si>
    <t>INDEPENDENT AND LIBERAL DEMOCRAT  PARTY PROPOSALS YEAR ON YEAR RECONCILIATION TO CABINET PROPOSALS</t>
  </si>
  <si>
    <t>Reserves Statement - Independent and Lib Dem Proposals</t>
  </si>
  <si>
    <t>diverted £500k is proposed to cover both the costs of laying out</t>
  </si>
  <si>
    <t>progression of the Lion Fields Project</t>
  </si>
  <si>
    <t xml:space="preserve">The future of Worcester Street to be reviewed following </t>
  </si>
  <si>
    <t xml:space="preserve">to offset  the loss of the current rental  income stream (other </t>
  </si>
  <si>
    <t xml:space="preserve">than the initial 9 months timescale estimated for demolition). </t>
  </si>
  <si>
    <t xml:space="preserve">redevelopment. Prior to redevelopment, the cleared site to be </t>
  </si>
  <si>
    <t>A further £200k capital funding (maximum figure) in addition to the</t>
  </si>
  <si>
    <t xml:space="preserve">laid out for use as temporary car parking to generate net income </t>
  </si>
  <si>
    <t>OF INDEPENDENT AND LIBERAL DEMOCRAT PROPOSALS</t>
  </si>
  <si>
    <t xml:space="preserve">verification). </t>
  </si>
  <si>
    <t>the site as a temporary car park and full demolition costs funded</t>
  </si>
  <si>
    <t xml:space="preserve">from prudential borrowing (all costs still subject to external </t>
  </si>
  <si>
    <t>Revised Cabinet Proposals January 24th</t>
  </si>
  <si>
    <t>CABINET PROPOSALS DECEMBER 2016 (UPDATED)</t>
  </si>
  <si>
    <t>account in this proposal which shows the gross extra staff cost.</t>
  </si>
  <si>
    <t>The overal financial impact will be kept under review.</t>
  </si>
  <si>
    <t>£12k extra fine income per year. The extra income is not taken into</t>
  </si>
  <si>
    <t xml:space="preserve">REVISED INDEPENDENT AND LIB DEM PROPOSALS </t>
  </si>
  <si>
    <t>2018-19
£'000</t>
  </si>
  <si>
    <t>2019-20 £'000</t>
  </si>
  <si>
    <t>INDEPENDENT AND LIBERAL DEMOCRAT PROPOSALS 2017/18 ONWARDS- VERSION 2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</si>
</sst>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#,##0;#,##0\ \C\R;&quot;-&quot;"/>
    <numFmt numFmtId="165" formatCode="#,##0.00;#,##0.00\ \C\R;&quot;-&quot;"/>
    <numFmt numFmtId="166" formatCode="_-* #,##0_-;\-* #,##0_-;_-* &quot;-&quot;??_-;_-@_-"/>
    <numFmt numFmtId="167" formatCode="#,##0;\(#,##0\)"/>
    <numFmt numFmtId="168" formatCode="#,##0;\C\r* #,##0"/>
    <numFmt numFmtId="169" formatCode="&quot;£&quot;#,##0"/>
    <numFmt numFmtId="170" formatCode="#,##0.0;#,##0.0\ \C\R;&quot;-&quot;"/>
  </numFmts>
  <fonts count="16">
    <font>
      <sz val="10"/>
      <name val="Arial"/>
    </font>
    <font>
      <b/>
      <u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rgb="FF1F497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8" fillId="0" borderId="0" applyFont="0" applyFill="0" applyBorder="0" applyAlignment="0" applyProtection="0"/>
  </cellStyleXfs>
  <cellXfs count="232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1" xfId="0" applyFont="1" applyBorder="1"/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2" fillId="0" borderId="0" xfId="1" applyFont="1"/>
    <xf numFmtId="0" fontId="6" fillId="0" borderId="0" xfId="0" applyFont="1" applyFill="1" applyAlignment="1">
      <alignment horizontal="left"/>
    </xf>
    <xf numFmtId="0" fontId="2" fillId="0" borderId="0" xfId="1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/>
    <xf numFmtId="0" fontId="2" fillId="0" borderId="3" xfId="0" applyFont="1" applyBorder="1"/>
    <xf numFmtId="0" fontId="4" fillId="0" borderId="3" xfId="0" applyFont="1" applyBorder="1"/>
    <xf numFmtId="0" fontId="2" fillId="0" borderId="9" xfId="0" applyFont="1" applyBorder="1"/>
    <xf numFmtId="0" fontId="2" fillId="0" borderId="0" xfId="1" applyFont="1" applyFill="1"/>
    <xf numFmtId="0" fontId="2" fillId="0" borderId="0" xfId="1" applyFont="1" applyFill="1" applyAlignment="1">
      <alignment horizontal="center"/>
    </xf>
    <xf numFmtId="164" fontId="2" fillId="0" borderId="0" xfId="1" applyNumberFormat="1" applyFont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left"/>
    </xf>
    <xf numFmtId="164" fontId="2" fillId="0" borderId="1" xfId="1" applyNumberFormat="1" applyFont="1" applyFill="1" applyBorder="1" applyAlignment="1">
      <alignment horizontal="center"/>
    </xf>
    <xf numFmtId="0" fontId="2" fillId="0" borderId="4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center"/>
    </xf>
    <xf numFmtId="164" fontId="2" fillId="0" borderId="9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0" fontId="5" fillId="0" borderId="9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center"/>
    </xf>
    <xf numFmtId="0" fontId="2" fillId="0" borderId="3" xfId="1" applyNumberFormat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1" applyNumberFormat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left"/>
    </xf>
    <xf numFmtId="0" fontId="6" fillId="0" borderId="4" xfId="1" applyFont="1" applyFill="1" applyBorder="1" applyAlignment="1">
      <alignment horizontal="left"/>
    </xf>
    <xf numFmtId="0" fontId="6" fillId="0" borderId="3" xfId="1" applyNumberFormat="1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right" vertical="center"/>
    </xf>
    <xf numFmtId="0" fontId="2" fillId="0" borderId="9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/>
    <xf numFmtId="0" fontId="4" fillId="0" borderId="3" xfId="0" applyFont="1" applyBorder="1" applyAlignment="1">
      <alignment horizontal="center"/>
    </xf>
    <xf numFmtId="0" fontId="0" fillId="0" borderId="3" xfId="0" applyBorder="1"/>
    <xf numFmtId="0" fontId="4" fillId="0" borderId="9" xfId="0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66" fontId="4" fillId="0" borderId="3" xfId="2" applyNumberFormat="1" applyFont="1" applyBorder="1"/>
    <xf numFmtId="0" fontId="0" fillId="0" borderId="3" xfId="0" applyFill="1" applyBorder="1"/>
    <xf numFmtId="0" fontId="0" fillId="2" borderId="3" xfId="0" applyFill="1" applyBorder="1"/>
    <xf numFmtId="167" fontId="0" fillId="2" borderId="3" xfId="0" applyNumberFormat="1" applyFill="1" applyBorder="1" applyAlignment="1">
      <alignment horizontal="right"/>
    </xf>
    <xf numFmtId="167" fontId="0" fillId="2" borderId="3" xfId="2" applyNumberFormat="1" applyFont="1" applyFill="1" applyBorder="1" applyAlignment="1">
      <alignment horizontal="right"/>
    </xf>
    <xf numFmtId="0" fontId="0" fillId="0" borderId="4" xfId="0" applyBorder="1"/>
    <xf numFmtId="167" fontId="0" fillId="2" borderId="0" xfId="0" applyNumberFormat="1" applyFill="1" applyBorder="1" applyAlignment="1">
      <alignment horizontal="right"/>
    </xf>
    <xf numFmtId="167" fontId="0" fillId="2" borderId="17" xfId="0" applyNumberFormat="1" applyFill="1" applyBorder="1" applyAlignment="1">
      <alignment horizontal="right"/>
    </xf>
    <xf numFmtId="167" fontId="0" fillId="2" borderId="9" xfId="0" applyNumberFormat="1" applyFill="1" applyBorder="1" applyAlignment="1">
      <alignment horizontal="right"/>
    </xf>
    <xf numFmtId="167" fontId="0" fillId="2" borderId="12" xfId="2" applyNumberFormat="1" applyFont="1" applyFill="1" applyBorder="1" applyAlignment="1">
      <alignment horizontal="right"/>
    </xf>
    <xf numFmtId="167" fontId="0" fillId="2" borderId="13" xfId="0" applyNumberFormat="1" applyFill="1" applyBorder="1" applyAlignment="1">
      <alignment horizontal="right"/>
    </xf>
    <xf numFmtId="167" fontId="0" fillId="2" borderId="1" xfId="0" applyNumberFormat="1" applyFill="1" applyBorder="1" applyAlignment="1">
      <alignment horizontal="right"/>
    </xf>
    <xf numFmtId="0" fontId="2" fillId="2" borderId="3" xfId="0" applyFont="1" applyFill="1" applyBorder="1"/>
    <xf numFmtId="0" fontId="4" fillId="0" borderId="3" xfId="0" applyFont="1" applyFill="1" applyBorder="1"/>
    <xf numFmtId="3" fontId="4" fillId="0" borderId="18" xfId="0" applyNumberFormat="1" applyFont="1" applyFill="1" applyBorder="1"/>
    <xf numFmtId="3" fontId="4" fillId="0" borderId="19" xfId="0" applyNumberFormat="1" applyFont="1" applyFill="1" applyBorder="1"/>
    <xf numFmtId="0" fontId="0" fillId="0" borderId="3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7" xfId="0" applyFill="1" applyBorder="1" applyAlignment="1">
      <alignment horizontal="right"/>
    </xf>
    <xf numFmtId="166" fontId="0" fillId="0" borderId="17" xfId="0" applyNumberFormat="1" applyFill="1" applyBorder="1" applyAlignment="1">
      <alignment horizontal="right"/>
    </xf>
    <xf numFmtId="167" fontId="0" fillId="0" borderId="3" xfId="0" applyNumberFormat="1" applyBorder="1"/>
    <xf numFmtId="167" fontId="0" fillId="0" borderId="17" xfId="0" applyNumberFormat="1" applyBorder="1"/>
    <xf numFmtId="0" fontId="2" fillId="0" borderId="0" xfId="0" applyFont="1" applyBorder="1"/>
    <xf numFmtId="0" fontId="0" fillId="0" borderId="3" xfId="0" applyBorder="1" applyAlignment="1">
      <alignment horizontal="right"/>
    </xf>
    <xf numFmtId="0" fontId="0" fillId="0" borderId="17" xfId="0" applyBorder="1" applyAlignment="1">
      <alignment horizontal="right"/>
    </xf>
    <xf numFmtId="0" fontId="2" fillId="0" borderId="3" xfId="0" applyFont="1" applyFill="1" applyBorder="1"/>
    <xf numFmtId="0" fontId="4" fillId="0" borderId="20" xfId="0" applyFont="1" applyFill="1" applyBorder="1" applyAlignment="1">
      <alignment wrapText="1"/>
    </xf>
    <xf numFmtId="2" fontId="4" fillId="0" borderId="1" xfId="0" applyNumberFormat="1" applyFont="1" applyBorder="1"/>
    <xf numFmtId="0" fontId="4" fillId="0" borderId="21" xfId="0" applyFont="1" applyFill="1" applyBorder="1" applyAlignment="1">
      <alignment wrapText="1"/>
    </xf>
    <xf numFmtId="3" fontId="4" fillId="0" borderId="22" xfId="0" applyNumberFormat="1" applyFont="1" applyFill="1" applyBorder="1"/>
    <xf numFmtId="0" fontId="9" fillId="0" borderId="23" xfId="0" applyFont="1" applyBorder="1" applyAlignment="1">
      <alignment vertical="center"/>
    </xf>
    <xf numFmtId="168" fontId="9" fillId="0" borderId="23" xfId="0" applyNumberFormat="1" applyFont="1" applyBorder="1" applyAlignment="1">
      <alignment horizontal="center" wrapText="1"/>
    </xf>
    <xf numFmtId="0" fontId="10" fillId="0" borderId="1" xfId="0" applyFont="1" applyBorder="1"/>
    <xf numFmtId="167" fontId="10" fillId="0" borderId="1" xfId="0" applyNumberFormat="1" applyFont="1" applyBorder="1"/>
    <xf numFmtId="0" fontId="10" fillId="0" borderId="3" xfId="0" applyFont="1" applyBorder="1"/>
    <xf numFmtId="167" fontId="10" fillId="0" borderId="3" xfId="0" applyNumberFormat="1" applyFont="1" applyBorder="1"/>
    <xf numFmtId="0" fontId="10" fillId="0" borderId="9" xfId="0" applyFont="1" applyBorder="1"/>
    <xf numFmtId="0" fontId="10" fillId="0" borderId="4" xfId="0" applyFont="1" applyBorder="1"/>
    <xf numFmtId="0" fontId="4" fillId="3" borderId="1" xfId="0" applyFont="1" applyFill="1" applyBorder="1"/>
    <xf numFmtId="167" fontId="10" fillId="3" borderId="1" xfId="0" applyNumberFormat="1" applyFont="1" applyFill="1" applyBorder="1"/>
    <xf numFmtId="167" fontId="10" fillId="3" borderId="3" xfId="0" applyNumberFormat="1" applyFont="1" applyFill="1" applyBorder="1"/>
    <xf numFmtId="167" fontId="10" fillId="3" borderId="9" xfId="0" applyNumberFormat="1" applyFont="1" applyFill="1" applyBorder="1"/>
    <xf numFmtId="0" fontId="4" fillId="0" borderId="2" xfId="0" applyFont="1" applyBorder="1"/>
    <xf numFmtId="166" fontId="0" fillId="0" borderId="0" xfId="2" applyNumberFormat="1" applyFont="1"/>
    <xf numFmtId="169" fontId="2" fillId="3" borderId="24" xfId="0" applyNumberFormat="1" applyFont="1" applyFill="1" applyBorder="1"/>
    <xf numFmtId="0" fontId="0" fillId="0" borderId="23" xfId="0" applyBorder="1"/>
    <xf numFmtId="0" fontId="2" fillId="0" borderId="23" xfId="0" applyFont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169" fontId="0" fillId="0" borderId="23" xfId="2" applyNumberFormat="1" applyFont="1" applyBorder="1"/>
    <xf numFmtId="0" fontId="2" fillId="3" borderId="23" xfId="0" applyFont="1" applyFill="1" applyBorder="1"/>
    <xf numFmtId="169" fontId="0" fillId="3" borderId="23" xfId="2" applyNumberFormat="1" applyFont="1" applyFill="1" applyBorder="1"/>
    <xf numFmtId="0" fontId="0" fillId="3" borderId="23" xfId="0" applyFill="1" applyBorder="1"/>
    <xf numFmtId="0" fontId="4" fillId="3" borderId="23" xfId="0" applyFont="1" applyFill="1" applyBorder="1"/>
    <xf numFmtId="169" fontId="4" fillId="3" borderId="23" xfId="2" applyNumberFormat="1" applyFont="1" applyFill="1" applyBorder="1"/>
    <xf numFmtId="169" fontId="0" fillId="0" borderId="23" xfId="0" applyNumberFormat="1" applyBorder="1"/>
    <xf numFmtId="0" fontId="11" fillId="0" borderId="0" xfId="0" applyFont="1"/>
    <xf numFmtId="0" fontId="12" fillId="0" borderId="0" xfId="0" applyFont="1"/>
    <xf numFmtId="165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164" fontId="2" fillId="0" borderId="0" xfId="0" applyNumberFormat="1" applyFont="1" applyFill="1" applyBorder="1" applyAlignment="1">
      <alignment horizontal="center"/>
    </xf>
    <xf numFmtId="166" fontId="0" fillId="0" borderId="24" xfId="0" applyNumberFormat="1" applyBorder="1"/>
    <xf numFmtId="164" fontId="4" fillId="0" borderId="6" xfId="1" applyNumberFormat="1" applyFont="1" applyBorder="1" applyAlignment="1">
      <alignment horizontal="center"/>
    </xf>
    <xf numFmtId="0" fontId="5" fillId="0" borderId="13" xfId="1" applyFont="1" applyFill="1" applyBorder="1" applyAlignment="1">
      <alignment horizontal="left" vertical="center"/>
    </xf>
    <xf numFmtId="2" fontId="0" fillId="0" borderId="0" xfId="0" applyNumberFormat="1"/>
    <xf numFmtId="0" fontId="2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center"/>
    </xf>
    <xf numFmtId="164" fontId="2" fillId="2" borderId="3" xfId="1" applyNumberFormat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/>
    </xf>
    <xf numFmtId="0" fontId="2" fillId="2" borderId="10" xfId="0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left"/>
    </xf>
    <xf numFmtId="0" fontId="2" fillId="3" borderId="1" xfId="0" applyFont="1" applyFill="1" applyBorder="1"/>
    <xf numFmtId="0" fontId="2" fillId="3" borderId="4" xfId="1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9" xfId="1" applyFont="1" applyFill="1" applyBorder="1" applyAlignment="1">
      <alignment horizontal="center"/>
    </xf>
    <xf numFmtId="164" fontId="2" fillId="3" borderId="9" xfId="1" applyNumberFormat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 vertical="center"/>
    </xf>
    <xf numFmtId="0" fontId="6" fillId="3" borderId="3" xfId="1" applyNumberFormat="1" applyFont="1" applyFill="1" applyBorder="1" applyAlignment="1">
      <alignment horizontal="left" vertical="center"/>
    </xf>
    <xf numFmtId="0" fontId="5" fillId="3" borderId="3" xfId="1" applyFont="1" applyFill="1" applyBorder="1" applyAlignment="1">
      <alignment horizontal="left" vertical="center"/>
    </xf>
    <xf numFmtId="0" fontId="5" fillId="3" borderId="3" xfId="1" applyFont="1" applyFill="1" applyBorder="1" applyAlignment="1">
      <alignment horizontal="center" vertical="center"/>
    </xf>
    <xf numFmtId="0" fontId="2" fillId="3" borderId="3" xfId="1" applyNumberFormat="1" applyFont="1" applyFill="1" applyBorder="1" applyAlignment="1">
      <alignment horizontal="left" vertical="center"/>
    </xf>
    <xf numFmtId="0" fontId="5" fillId="3" borderId="9" xfId="1" applyFont="1" applyFill="1" applyBorder="1" applyAlignment="1">
      <alignment horizontal="center" vertical="center"/>
    </xf>
    <xf numFmtId="0" fontId="2" fillId="3" borderId="9" xfId="1" applyNumberFormat="1" applyFont="1" applyFill="1" applyBorder="1" applyAlignment="1">
      <alignment horizontal="left" vertical="center"/>
    </xf>
    <xf numFmtId="0" fontId="5" fillId="3" borderId="9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17" xfId="1" applyFont="1" applyFill="1" applyBorder="1" applyAlignment="1">
      <alignment horizontal="center"/>
    </xf>
    <xf numFmtId="0" fontId="2" fillId="3" borderId="3" xfId="0" applyFont="1" applyFill="1" applyBorder="1"/>
    <xf numFmtId="0" fontId="2" fillId="3" borderId="4" xfId="0" applyFont="1" applyFill="1" applyBorder="1"/>
    <xf numFmtId="164" fontId="2" fillId="3" borderId="17" xfId="1" applyNumberFormat="1" applyFont="1" applyFill="1" applyBorder="1" applyAlignment="1">
      <alignment horizontal="center"/>
    </xf>
    <xf numFmtId="0" fontId="2" fillId="3" borderId="17" xfId="0" applyFont="1" applyFill="1" applyBorder="1"/>
    <xf numFmtId="0" fontId="2" fillId="2" borderId="4" xfId="1" applyFont="1" applyFill="1" applyBorder="1" applyAlignment="1">
      <alignment horizontal="center" vertical="center"/>
    </xf>
    <xf numFmtId="164" fontId="2" fillId="2" borderId="4" xfId="1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64" fontId="4" fillId="3" borderId="3" xfId="1" applyNumberFormat="1" applyFont="1" applyFill="1" applyBorder="1" applyAlignment="1">
      <alignment horizontal="center"/>
    </xf>
    <xf numFmtId="0" fontId="4" fillId="3" borderId="4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/>
    <xf numFmtId="0" fontId="4" fillId="3" borderId="9" xfId="0" applyFont="1" applyFill="1" applyBorder="1" applyAlignment="1">
      <alignment horizontal="center" vertical="center"/>
    </xf>
    <xf numFmtId="170" fontId="4" fillId="3" borderId="9" xfId="1" applyNumberFormat="1" applyFont="1" applyFill="1" applyBorder="1" applyAlignment="1">
      <alignment horizontal="center"/>
    </xf>
    <xf numFmtId="0" fontId="9" fillId="0" borderId="9" xfId="0" applyFont="1" applyBorder="1" applyAlignment="1">
      <alignment vertical="center" wrapText="1"/>
    </xf>
    <xf numFmtId="167" fontId="0" fillId="3" borderId="3" xfId="0" applyNumberFormat="1" applyFill="1" applyBorder="1" applyAlignment="1">
      <alignment horizontal="right"/>
    </xf>
    <xf numFmtId="167" fontId="0" fillId="3" borderId="3" xfId="2" applyNumberFormat="1" applyFont="1" applyFill="1" applyBorder="1" applyAlignment="1">
      <alignment horizontal="right"/>
    </xf>
    <xf numFmtId="0" fontId="0" fillId="3" borderId="3" xfId="0" applyFill="1" applyBorder="1"/>
    <xf numFmtId="167" fontId="0" fillId="3" borderId="0" xfId="0" applyNumberFormat="1" applyFill="1" applyBorder="1" applyAlignment="1">
      <alignment horizontal="right"/>
    </xf>
    <xf numFmtId="167" fontId="0" fillId="3" borderId="17" xfId="0" applyNumberFormat="1" applyFill="1" applyBorder="1" applyAlignment="1">
      <alignment horizontal="right"/>
    </xf>
    <xf numFmtId="167" fontId="0" fillId="3" borderId="9" xfId="0" applyNumberFormat="1" applyFill="1" applyBorder="1" applyAlignment="1">
      <alignment horizontal="right"/>
    </xf>
    <xf numFmtId="167" fontId="0" fillId="3" borderId="12" xfId="2" applyNumberFormat="1" applyFont="1" applyFill="1" applyBorder="1" applyAlignment="1">
      <alignment horizontal="right"/>
    </xf>
    <xf numFmtId="167" fontId="0" fillId="3" borderId="13" xfId="0" applyNumberFormat="1" applyFill="1" applyBorder="1" applyAlignment="1">
      <alignment horizontal="right"/>
    </xf>
    <xf numFmtId="167" fontId="0" fillId="3" borderId="1" xfId="0" applyNumberFormat="1" applyFill="1" applyBorder="1" applyAlignment="1">
      <alignment horizontal="right"/>
    </xf>
    <xf numFmtId="0" fontId="4" fillId="3" borderId="3" xfId="0" applyFont="1" applyFill="1" applyBorder="1"/>
    <xf numFmtId="3" fontId="4" fillId="3" borderId="18" xfId="0" applyNumberFormat="1" applyFont="1" applyFill="1" applyBorder="1"/>
    <xf numFmtId="3" fontId="4" fillId="3" borderId="19" xfId="0" applyNumberFormat="1" applyFont="1" applyFill="1" applyBorder="1"/>
    <xf numFmtId="0" fontId="2" fillId="3" borderId="10" xfId="1" applyFont="1" applyFill="1" applyBorder="1" applyAlignment="1">
      <alignment horizontal="left"/>
    </xf>
    <xf numFmtId="0" fontId="0" fillId="0" borderId="11" xfId="0" applyBorder="1"/>
    <xf numFmtId="0" fontId="0" fillId="0" borderId="5" xfId="0" applyBorder="1"/>
    <xf numFmtId="0" fontId="0" fillId="0" borderId="0" xfId="0" applyBorder="1"/>
    <xf numFmtId="0" fontId="0" fillId="0" borderId="17" xfId="0" applyBorder="1"/>
    <xf numFmtId="169" fontId="0" fillId="0" borderId="0" xfId="2" applyNumberFormat="1" applyFont="1" applyBorder="1"/>
    <xf numFmtId="166" fontId="0" fillId="0" borderId="0" xfId="2" applyNumberFormat="1" applyFont="1" applyBorder="1"/>
    <xf numFmtId="169" fontId="0" fillId="0" borderId="0" xfId="0" applyNumberFormat="1" applyBorder="1"/>
    <xf numFmtId="0" fontId="2" fillId="3" borderId="4" xfId="0" applyFont="1" applyFill="1" applyBorder="1" applyAlignment="1">
      <alignment wrapText="1"/>
    </xf>
    <xf numFmtId="0" fontId="0" fillId="3" borderId="4" xfId="0" applyFill="1" applyBorder="1"/>
    <xf numFmtId="169" fontId="0" fillId="3" borderId="0" xfId="0" applyNumberFormat="1" applyFill="1" applyBorder="1"/>
    <xf numFmtId="0" fontId="0" fillId="0" borderId="10" xfId="0" applyBorder="1"/>
    <xf numFmtId="0" fontId="0" fillId="0" borderId="12" xfId="0" applyBorder="1"/>
    <xf numFmtId="169" fontId="0" fillId="0" borderId="13" xfId="0" applyNumberFormat="1" applyBorder="1"/>
    <xf numFmtId="0" fontId="15" fillId="0" borderId="0" xfId="0" applyFont="1"/>
    <xf numFmtId="0" fontId="4" fillId="0" borderId="25" xfId="0" applyFont="1" applyFill="1" applyBorder="1" applyAlignment="1">
      <alignment wrapText="1"/>
    </xf>
    <xf numFmtId="2" fontId="4" fillId="0" borderId="23" xfId="0" applyNumberFormat="1" applyFont="1" applyBorder="1"/>
    <xf numFmtId="0" fontId="4" fillId="3" borderId="4" xfId="0" applyFont="1" applyFill="1" applyBorder="1" applyAlignment="1">
      <alignment horizontal="center"/>
    </xf>
    <xf numFmtId="167" fontId="0" fillId="4" borderId="3" xfId="0" applyNumberFormat="1" applyFill="1" applyBorder="1"/>
    <xf numFmtId="167" fontId="0" fillId="4" borderId="17" xfId="0" applyNumberFormat="1" applyFill="1" applyBorder="1"/>
    <xf numFmtId="167" fontId="10" fillId="4" borderId="3" xfId="0" applyNumberFormat="1" applyFont="1" applyFill="1" applyBorder="1"/>
    <xf numFmtId="167" fontId="10" fillId="4" borderId="9" xfId="0" applyNumberFormat="1" applyFont="1" applyFill="1" applyBorder="1"/>
    <xf numFmtId="0" fontId="2" fillId="4" borderId="3" xfId="0" applyFont="1" applyFill="1" applyBorder="1"/>
    <xf numFmtId="167" fontId="0" fillId="4" borderId="9" xfId="0" applyNumberForma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1" fillId="3" borderId="0" xfId="1" applyFont="1" applyFill="1" applyAlignment="1">
      <alignment horizontal="center"/>
    </xf>
    <xf numFmtId="0" fontId="5" fillId="0" borderId="14" xfId="1" applyFont="1" applyFill="1" applyBorder="1" applyAlignment="1">
      <alignment horizontal="left" vertical="center"/>
    </xf>
    <xf numFmtId="0" fontId="5" fillId="0" borderId="15" xfId="1" applyFont="1" applyFill="1" applyBorder="1" applyAlignment="1">
      <alignment horizontal="left" vertical="center"/>
    </xf>
    <xf numFmtId="0" fontId="5" fillId="0" borderId="16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left" vertical="center"/>
    </xf>
    <xf numFmtId="0" fontId="5" fillId="0" borderId="12" xfId="1" applyFont="1" applyFill="1" applyBorder="1" applyAlignment="1">
      <alignment horizontal="left" vertical="center"/>
    </xf>
    <xf numFmtId="0" fontId="5" fillId="0" borderId="13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</cellXfs>
  <cellStyles count="3">
    <cellStyle name="Comma" xfId="2" builtinId="3"/>
    <cellStyle name="Normal" xfId="0" builtinId="0"/>
    <cellStyle name="Normal_Finance Income Service Options 2009.20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ancy\001Budget%202016\Alternative%20Budgets\Independent%20and%20Lib%20Dem\20170110Alternative%20Budget%20Labou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ummary"/>
      <sheetName val="Reconciliation"/>
      <sheetName val="CTax Increases"/>
      <sheetName val="Notes Meetings"/>
    </sheetNames>
    <sheetDataSet>
      <sheetData sheetId="0">
        <row r="5">
          <cell r="C5">
            <v>145000</v>
          </cell>
          <cell r="D5">
            <v>-151000</v>
          </cell>
          <cell r="E5">
            <v>-236000</v>
          </cell>
        </row>
      </sheetData>
      <sheetData sheetId="1">
        <row r="63">
          <cell r="E63">
            <v>145000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0"/>
  <sheetViews>
    <sheetView topLeftCell="A25" workbookViewId="0">
      <selection activeCell="A56" sqref="A56:E59"/>
    </sheetView>
  </sheetViews>
  <sheetFormatPr defaultColWidth="9.140625" defaultRowHeight="12.75"/>
  <cols>
    <col min="1" max="1" width="48" customWidth="1"/>
    <col min="2" max="5" width="12.5703125" customWidth="1"/>
    <col min="6" max="6" width="8.85546875" customWidth="1"/>
  </cols>
  <sheetData>
    <row r="1" spans="1:8" s="66" customFormat="1">
      <c r="A1" s="65" t="s">
        <v>134</v>
      </c>
      <c r="B1" s="65"/>
      <c r="C1" s="65"/>
      <c r="D1" s="65"/>
      <c r="E1" s="65"/>
    </row>
    <row r="2" spans="1:8" s="66" customFormat="1">
      <c r="A2" s="18"/>
      <c r="B2" s="67" t="s">
        <v>64</v>
      </c>
      <c r="C2" s="18"/>
      <c r="D2" s="18"/>
      <c r="E2" s="18"/>
    </row>
    <row r="3" spans="1:8">
      <c r="A3" s="68"/>
      <c r="B3" s="69" t="s">
        <v>65</v>
      </c>
      <c r="C3" s="69" t="s">
        <v>66</v>
      </c>
      <c r="D3" s="70" t="s">
        <v>67</v>
      </c>
      <c r="E3" s="70" t="s">
        <v>96</v>
      </c>
    </row>
    <row r="4" spans="1:8">
      <c r="A4" s="68" t="s">
        <v>117</v>
      </c>
      <c r="B4" s="71">
        <v>12681140</v>
      </c>
      <c r="C4" s="71">
        <v>12360210</v>
      </c>
      <c r="D4" s="71">
        <v>12131100</v>
      </c>
      <c r="E4" s="71">
        <v>12021980</v>
      </c>
    </row>
    <row r="5" spans="1:8">
      <c r="A5" s="73" t="s">
        <v>68</v>
      </c>
      <c r="B5" s="74"/>
      <c r="C5" s="75">
        <v>145000</v>
      </c>
      <c r="D5" s="75">
        <v>-151000</v>
      </c>
      <c r="E5" s="75">
        <v>-236000</v>
      </c>
      <c r="F5" s="76"/>
    </row>
    <row r="6" spans="1:8">
      <c r="A6" s="73"/>
      <c r="B6" s="74"/>
      <c r="C6" s="77"/>
      <c r="D6" s="74"/>
      <c r="E6" s="78"/>
    </row>
    <row r="7" spans="1:8">
      <c r="A7" s="73"/>
      <c r="B7" s="79"/>
      <c r="C7" s="80"/>
      <c r="D7" s="79"/>
      <c r="E7" s="81"/>
    </row>
    <row r="8" spans="1:8">
      <c r="A8" s="73" t="s">
        <v>69</v>
      </c>
      <c r="B8" s="82">
        <f>SUM(B4:B7)</f>
        <v>12681140</v>
      </c>
      <c r="C8" s="82">
        <f>+C4+C5</f>
        <v>12505210</v>
      </c>
      <c r="D8" s="82">
        <f t="shared" ref="D8:E8" si="0">+D4+D5</f>
        <v>11980100</v>
      </c>
      <c r="E8" s="82">
        <f t="shared" si="0"/>
        <v>11785980</v>
      </c>
    </row>
    <row r="9" spans="1:8">
      <c r="A9" s="83" t="s">
        <v>70</v>
      </c>
      <c r="B9" s="79">
        <f>(B13+B14+B15+B18+B20)-B8</f>
        <v>512050</v>
      </c>
      <c r="C9" s="79">
        <f>SUM(C13:C20)-C8</f>
        <v>-308420</v>
      </c>
      <c r="D9" s="79">
        <f t="shared" ref="D9:E9" si="1">SUM(D13:D20)-D8</f>
        <v>-533640</v>
      </c>
      <c r="E9" s="79">
        <f t="shared" si="1"/>
        <v>-756320</v>
      </c>
    </row>
    <row r="10" spans="1:8" ht="13.5" thickBot="1">
      <c r="A10" s="84" t="s">
        <v>71</v>
      </c>
      <c r="B10" s="85">
        <f>SUM(B8:B9)</f>
        <v>13193190</v>
      </c>
      <c r="C10" s="86">
        <f>+C8+C9</f>
        <v>12196790</v>
      </c>
      <c r="D10" s="86">
        <f>+D9+D8</f>
        <v>11446460</v>
      </c>
      <c r="E10" s="86">
        <f>+E9+E8</f>
        <v>11029660</v>
      </c>
    </row>
    <row r="11" spans="1:8" ht="13.5" thickTop="1">
      <c r="A11" s="72"/>
      <c r="B11" s="87"/>
      <c r="C11" s="88"/>
      <c r="D11" s="87"/>
      <c r="E11" s="89"/>
    </row>
    <row r="12" spans="1:8">
      <c r="A12" s="72" t="s">
        <v>72</v>
      </c>
      <c r="B12" s="87"/>
      <c r="C12" s="90"/>
      <c r="D12" s="89"/>
      <c r="E12" s="89"/>
    </row>
    <row r="13" spans="1:8">
      <c r="A13" s="17" t="s">
        <v>73</v>
      </c>
      <c r="B13" s="91">
        <f>1179060+43230</f>
        <v>1222290</v>
      </c>
      <c r="C13" s="92">
        <f>510220+43080</f>
        <v>553300</v>
      </c>
      <c r="D13" s="92">
        <v>100680</v>
      </c>
      <c r="E13" s="92">
        <v>-356790</v>
      </c>
    </row>
    <row r="14" spans="1:8">
      <c r="A14" s="17" t="s">
        <v>74</v>
      </c>
      <c r="B14" s="91">
        <f>2602060+200000</f>
        <v>2802060</v>
      </c>
      <c r="C14" s="92">
        <f>2653230+220000</f>
        <v>2873230</v>
      </c>
      <c r="D14" s="92">
        <f>2731510+250000</f>
        <v>2981510</v>
      </c>
      <c r="E14" s="92">
        <f>2818810+250000</f>
        <v>3068810</v>
      </c>
    </row>
    <row r="15" spans="1:8">
      <c r="A15" s="17" t="s">
        <v>75</v>
      </c>
      <c r="B15" s="212">
        <f>2350460+7560</f>
        <v>2358020</v>
      </c>
      <c r="C15" s="213">
        <f>1885760+10640</f>
        <v>1896400</v>
      </c>
      <c r="D15" s="213">
        <f>1285490+10640</f>
        <v>1296130</v>
      </c>
      <c r="E15" s="213">
        <f>1039500+10640</f>
        <v>1050140</v>
      </c>
      <c r="H15" s="93"/>
    </row>
    <row r="16" spans="1:8">
      <c r="A16" s="68"/>
      <c r="B16" s="91"/>
      <c r="C16" s="92"/>
      <c r="D16" s="92"/>
      <c r="E16" s="92"/>
      <c r="H16" s="93"/>
    </row>
    <row r="17" spans="1:8">
      <c r="A17" s="68"/>
      <c r="B17" s="91"/>
      <c r="C17" s="92"/>
      <c r="D17" s="92"/>
      <c r="E17" s="92"/>
      <c r="H17" s="93"/>
    </row>
    <row r="18" spans="1:8">
      <c r="A18" s="68" t="s">
        <v>76</v>
      </c>
      <c r="B18" s="91">
        <v>90000</v>
      </c>
      <c r="C18" s="92">
        <v>90000</v>
      </c>
      <c r="D18" s="92">
        <v>90000</v>
      </c>
      <c r="E18" s="92">
        <v>90000</v>
      </c>
    </row>
    <row r="19" spans="1:8">
      <c r="A19" s="68"/>
      <c r="B19" s="76"/>
      <c r="C19" s="91"/>
      <c r="D19" s="92"/>
      <c r="E19" s="92"/>
    </row>
    <row r="20" spans="1:8">
      <c r="A20" s="72" t="s">
        <v>77</v>
      </c>
      <c r="B20" s="91">
        <f>ROUND(B25*B24,-1)</f>
        <v>6720820</v>
      </c>
      <c r="C20" s="91">
        <f t="shared" ref="C20:E20" si="2">ROUND(C25*C24,-1)</f>
        <v>6783860</v>
      </c>
      <c r="D20" s="91">
        <f t="shared" si="2"/>
        <v>6978140</v>
      </c>
      <c r="E20" s="91">
        <f t="shared" si="2"/>
        <v>7177500</v>
      </c>
    </row>
    <row r="21" spans="1:8">
      <c r="A21" s="72"/>
      <c r="B21" s="91"/>
      <c r="C21" s="92"/>
      <c r="D21" s="92"/>
      <c r="E21" s="92"/>
    </row>
    <row r="22" spans="1:8">
      <c r="A22" s="68"/>
      <c r="B22" s="94"/>
      <c r="C22" s="95"/>
      <c r="D22" s="95"/>
      <c r="E22" s="95"/>
    </row>
    <row r="23" spans="1:8">
      <c r="A23" s="96"/>
      <c r="B23" s="87"/>
      <c r="C23" s="88"/>
      <c r="D23" s="87"/>
      <c r="E23" s="89"/>
    </row>
    <row r="24" spans="1:8" ht="28.7" customHeight="1">
      <c r="A24" s="97" t="s">
        <v>98</v>
      </c>
      <c r="B24" s="98">
        <v>205.36</v>
      </c>
      <c r="C24" s="98">
        <v>205.36</v>
      </c>
      <c r="D24" s="98">
        <v>209.34</v>
      </c>
      <c r="E24" s="98">
        <v>213.4</v>
      </c>
    </row>
    <row r="25" spans="1:8" ht="13.5" thickBot="1">
      <c r="A25" s="99" t="s">
        <v>78</v>
      </c>
      <c r="B25" s="100">
        <v>32727</v>
      </c>
      <c r="C25" s="100">
        <f>B25+307</f>
        <v>33034</v>
      </c>
      <c r="D25" s="100">
        <f>C25+300</f>
        <v>33334</v>
      </c>
      <c r="E25" s="100">
        <f>D25+300</f>
        <v>33634</v>
      </c>
    </row>
    <row r="26" spans="1:8" ht="30">
      <c r="A26" s="101" t="s">
        <v>79</v>
      </c>
      <c r="B26" s="102" t="s">
        <v>99</v>
      </c>
      <c r="C26" s="102" t="s">
        <v>80</v>
      </c>
      <c r="D26" s="102" t="s">
        <v>81</v>
      </c>
      <c r="E26" s="102" t="s">
        <v>82</v>
      </c>
    </row>
    <row r="27" spans="1:8" ht="14.25">
      <c r="A27" s="103" t="s">
        <v>83</v>
      </c>
      <c r="B27" s="104">
        <v>2739</v>
      </c>
      <c r="C27" s="104">
        <f>B29</f>
        <v>3251.05</v>
      </c>
      <c r="D27" s="104">
        <f t="shared" ref="D27:E27" si="3">C29</f>
        <v>2942.63</v>
      </c>
      <c r="E27" s="104">
        <f t="shared" si="3"/>
        <v>2408.9900000000002</v>
      </c>
    </row>
    <row r="28" spans="1:8" ht="14.25">
      <c r="A28" s="105" t="s">
        <v>70</v>
      </c>
      <c r="B28" s="214">
        <f>B9/1000</f>
        <v>512.04999999999995</v>
      </c>
      <c r="C28" s="214">
        <f t="shared" ref="C28:E28" si="4">C9/1000</f>
        <v>-308.42</v>
      </c>
      <c r="D28" s="214">
        <f t="shared" si="4"/>
        <v>-533.64</v>
      </c>
      <c r="E28" s="214">
        <f t="shared" si="4"/>
        <v>-756.32</v>
      </c>
    </row>
    <row r="29" spans="1:8" ht="14.25">
      <c r="A29" s="107" t="s">
        <v>84</v>
      </c>
      <c r="B29" s="215">
        <f>SUM(B27:B28)</f>
        <v>3251.05</v>
      </c>
      <c r="C29" s="215">
        <f>SUM(C27:C28)</f>
        <v>2942.63</v>
      </c>
      <c r="D29" s="215">
        <f t="shared" ref="D29:E29" si="5">SUM(D27:D28)</f>
        <v>2408.9900000000002</v>
      </c>
      <c r="E29" s="215">
        <f t="shared" si="5"/>
        <v>1652.67</v>
      </c>
    </row>
    <row r="30" spans="1:8" ht="14.25">
      <c r="A30" s="108"/>
      <c r="B30" s="106"/>
      <c r="C30" s="106"/>
      <c r="D30" s="106"/>
      <c r="E30" s="106"/>
    </row>
    <row r="31" spans="1:8">
      <c r="A31" s="109" t="s">
        <v>138</v>
      </c>
      <c r="B31" s="109"/>
      <c r="C31" s="65"/>
      <c r="D31" s="65"/>
      <c r="E31" s="65"/>
    </row>
    <row r="32" spans="1:8">
      <c r="A32" s="18"/>
      <c r="B32" s="67" t="s">
        <v>64</v>
      </c>
      <c r="C32" s="18"/>
      <c r="D32" s="18"/>
      <c r="E32" s="18"/>
    </row>
    <row r="33" spans="1:5">
      <c r="A33" s="68"/>
      <c r="B33" s="69" t="s">
        <v>65</v>
      </c>
      <c r="C33" s="69" t="s">
        <v>66</v>
      </c>
      <c r="D33" s="70" t="s">
        <v>67</v>
      </c>
      <c r="E33" s="70" t="s">
        <v>96</v>
      </c>
    </row>
    <row r="34" spans="1:5">
      <c r="A34" s="68" t="s">
        <v>117</v>
      </c>
      <c r="B34" s="71">
        <v>12681140</v>
      </c>
      <c r="C34" s="71">
        <f>C4</f>
        <v>12360210</v>
      </c>
      <c r="D34" s="71">
        <f t="shared" ref="D34:E34" si="6">D4</f>
        <v>12131100</v>
      </c>
      <c r="E34" s="71">
        <f t="shared" si="6"/>
        <v>12021980</v>
      </c>
    </row>
    <row r="35" spans="1:5">
      <c r="A35" s="167" t="s">
        <v>133</v>
      </c>
      <c r="B35" s="182"/>
      <c r="C35" s="183">
        <f>Summary!E87</f>
        <v>210250</v>
      </c>
      <c r="D35" s="183">
        <f>Summary!F87</f>
        <v>-102420</v>
      </c>
      <c r="E35" s="183">
        <f>Summary!G87</f>
        <v>-187070</v>
      </c>
    </row>
    <row r="36" spans="1:5">
      <c r="A36" s="184"/>
      <c r="B36" s="182"/>
      <c r="C36" s="185"/>
      <c r="D36" s="182"/>
      <c r="E36" s="186"/>
    </row>
    <row r="37" spans="1:5">
      <c r="A37" s="184"/>
      <c r="B37" s="187"/>
      <c r="C37" s="188"/>
      <c r="D37" s="187"/>
      <c r="E37" s="189"/>
    </row>
    <row r="38" spans="1:5">
      <c r="A38" s="184" t="s">
        <v>69</v>
      </c>
      <c r="B38" s="190">
        <f>SUM(B34:B37)</f>
        <v>12681140</v>
      </c>
      <c r="C38" s="190">
        <f>+C34+C35</f>
        <v>12570460</v>
      </c>
      <c r="D38" s="190">
        <f t="shared" ref="D38:E38" si="7">+D34+D35</f>
        <v>12028680</v>
      </c>
      <c r="E38" s="190">
        <f t="shared" si="7"/>
        <v>11834910</v>
      </c>
    </row>
    <row r="39" spans="1:5">
      <c r="A39" s="216" t="s">
        <v>70</v>
      </c>
      <c r="B39" s="217">
        <f>(B43+B44+B45+B48+B50)-B38</f>
        <v>512050</v>
      </c>
      <c r="C39" s="217">
        <f>SUM(C43:C50)-C38</f>
        <v>-373670</v>
      </c>
      <c r="D39" s="217">
        <f t="shared" ref="D39:E39" si="8">SUM(D43:D50)-D38</f>
        <v>-582220</v>
      </c>
      <c r="E39" s="217">
        <f t="shared" si="8"/>
        <v>-805250</v>
      </c>
    </row>
    <row r="40" spans="1:5" ht="13.5" thickBot="1">
      <c r="A40" s="191" t="s">
        <v>71</v>
      </c>
      <c r="B40" s="192">
        <f>SUM(B38:B39)</f>
        <v>13193190</v>
      </c>
      <c r="C40" s="193">
        <f>+C38+C39</f>
        <v>12196790</v>
      </c>
      <c r="D40" s="193">
        <f>+D39+D38</f>
        <v>11446460</v>
      </c>
      <c r="E40" s="193">
        <f>+E39+E38</f>
        <v>11029660</v>
      </c>
    </row>
    <row r="41" spans="1:5" ht="13.5" thickTop="1">
      <c r="A41" s="72"/>
      <c r="B41" s="87"/>
      <c r="C41" s="88"/>
      <c r="D41" s="87"/>
      <c r="E41" s="89"/>
    </row>
    <row r="42" spans="1:5">
      <c r="A42" s="72" t="s">
        <v>72</v>
      </c>
      <c r="B42" s="87"/>
      <c r="C42" s="90"/>
      <c r="D42" s="89"/>
      <c r="E42" s="89"/>
    </row>
    <row r="43" spans="1:5">
      <c r="A43" s="17" t="s">
        <v>73</v>
      </c>
      <c r="B43" s="91">
        <f>1179060+43230</f>
        <v>1222290</v>
      </c>
      <c r="C43" s="92">
        <f>510220+43080</f>
        <v>553300</v>
      </c>
      <c r="D43" s="92">
        <v>100680</v>
      </c>
      <c r="E43" s="92">
        <v>-356790</v>
      </c>
    </row>
    <row r="44" spans="1:5">
      <c r="A44" s="17" t="s">
        <v>74</v>
      </c>
      <c r="B44" s="91">
        <f>B14</f>
        <v>2802060</v>
      </c>
      <c r="C44" s="91">
        <f t="shared" ref="C44:E44" si="9">C14</f>
        <v>2873230</v>
      </c>
      <c r="D44" s="91">
        <f t="shared" si="9"/>
        <v>2981510</v>
      </c>
      <c r="E44" s="91">
        <f t="shared" si="9"/>
        <v>3068810</v>
      </c>
    </row>
    <row r="45" spans="1:5">
      <c r="A45" s="216" t="s">
        <v>75</v>
      </c>
      <c r="B45" s="212">
        <f>B15</f>
        <v>2358020</v>
      </c>
      <c r="C45" s="212">
        <f t="shared" ref="C45:E45" si="10">C15</f>
        <v>1896400</v>
      </c>
      <c r="D45" s="212">
        <f t="shared" si="10"/>
        <v>1296130</v>
      </c>
      <c r="E45" s="212">
        <f t="shared" si="10"/>
        <v>1050140</v>
      </c>
    </row>
    <row r="46" spans="1:5">
      <c r="A46" s="68"/>
      <c r="B46" s="91"/>
      <c r="C46" s="92"/>
      <c r="D46" s="92"/>
      <c r="E46" s="92"/>
    </row>
    <row r="47" spans="1:5">
      <c r="A47" s="68"/>
      <c r="B47" s="91"/>
      <c r="C47" s="92"/>
      <c r="D47" s="92"/>
      <c r="E47" s="92"/>
    </row>
    <row r="48" spans="1:5">
      <c r="A48" s="68" t="s">
        <v>76</v>
      </c>
      <c r="B48" s="91">
        <v>90000</v>
      </c>
      <c r="C48" s="92">
        <v>90000</v>
      </c>
      <c r="D48" s="92">
        <v>90000</v>
      </c>
      <c r="E48" s="92">
        <v>90000</v>
      </c>
    </row>
    <row r="49" spans="1:5">
      <c r="A49" s="68"/>
      <c r="B49" s="76"/>
      <c r="C49" s="91"/>
      <c r="D49" s="92"/>
      <c r="E49" s="92"/>
    </row>
    <row r="50" spans="1:5">
      <c r="A50" s="72" t="s">
        <v>77</v>
      </c>
      <c r="B50" s="91">
        <f>ROUND(B55*B54,-1)</f>
        <v>6720820</v>
      </c>
      <c r="C50" s="91">
        <f t="shared" ref="C50:E50" si="11">ROUND(C55*C54,-1)</f>
        <v>6783860</v>
      </c>
      <c r="D50" s="91">
        <f t="shared" si="11"/>
        <v>6978140</v>
      </c>
      <c r="E50" s="91">
        <f t="shared" si="11"/>
        <v>7177500</v>
      </c>
    </row>
    <row r="51" spans="1:5">
      <c r="A51" s="72"/>
      <c r="B51" s="91"/>
      <c r="C51" s="92"/>
      <c r="D51" s="92"/>
      <c r="E51" s="92"/>
    </row>
    <row r="52" spans="1:5">
      <c r="A52" s="68"/>
      <c r="B52" s="94"/>
      <c r="C52" s="95"/>
      <c r="D52" s="95"/>
      <c r="E52" s="95"/>
    </row>
    <row r="53" spans="1:5">
      <c r="A53" s="96"/>
      <c r="B53" s="87"/>
      <c r="C53" s="88"/>
      <c r="D53" s="87"/>
      <c r="E53" s="89"/>
    </row>
    <row r="54" spans="1:5">
      <c r="A54" s="209" t="s">
        <v>97</v>
      </c>
      <c r="B54" s="210">
        <v>205.36</v>
      </c>
      <c r="C54" s="210">
        <v>205.36</v>
      </c>
      <c r="D54" s="210">
        <v>209.34</v>
      </c>
      <c r="E54" s="210">
        <v>213.4</v>
      </c>
    </row>
    <row r="55" spans="1:5" ht="13.5" thickBot="1">
      <c r="A55" s="99" t="s">
        <v>78</v>
      </c>
      <c r="B55" s="100">
        <v>32727</v>
      </c>
      <c r="C55" s="100">
        <f>B55+307</f>
        <v>33034</v>
      </c>
      <c r="D55" s="100">
        <f>C55+300</f>
        <v>33334</v>
      </c>
      <c r="E55" s="100">
        <f>D55+300</f>
        <v>33634</v>
      </c>
    </row>
    <row r="56" spans="1:5" ht="30">
      <c r="A56" s="181" t="s">
        <v>120</v>
      </c>
      <c r="B56" s="102" t="s">
        <v>80</v>
      </c>
      <c r="C56" s="102" t="s">
        <v>81</v>
      </c>
      <c r="D56" s="102" t="s">
        <v>139</v>
      </c>
      <c r="E56" s="102" t="s">
        <v>140</v>
      </c>
    </row>
    <row r="57" spans="1:5" ht="14.25">
      <c r="A57" s="103" t="s">
        <v>83</v>
      </c>
      <c r="B57" s="104">
        <f>B27</f>
        <v>2739</v>
      </c>
      <c r="C57" s="110">
        <f>B59</f>
        <v>3251.05</v>
      </c>
      <c r="D57" s="110">
        <f t="shared" ref="D57:E57" si="12">C59</f>
        <v>2877.38</v>
      </c>
      <c r="E57" s="110">
        <f t="shared" si="12"/>
        <v>2295.16</v>
      </c>
    </row>
    <row r="58" spans="1:5" ht="14.25">
      <c r="A58" s="105" t="s">
        <v>70</v>
      </c>
      <c r="B58" s="111">
        <f>B39/1000</f>
        <v>512.04999999999995</v>
      </c>
      <c r="C58" s="111">
        <f t="shared" ref="C58:E58" si="13">C39/1000</f>
        <v>-373.67</v>
      </c>
      <c r="D58" s="111">
        <f t="shared" si="13"/>
        <v>-582.22</v>
      </c>
      <c r="E58" s="111">
        <f t="shared" si="13"/>
        <v>-805.25</v>
      </c>
    </row>
    <row r="59" spans="1:5" ht="14.25">
      <c r="A59" s="107" t="s">
        <v>84</v>
      </c>
      <c r="B59" s="112">
        <f>SUM(B57:B58)</f>
        <v>3251.05</v>
      </c>
      <c r="C59" s="112">
        <f>SUM(C57:C58)</f>
        <v>2877.38</v>
      </c>
      <c r="D59" s="112">
        <f>SUM(D57:D58)</f>
        <v>2295.16</v>
      </c>
      <c r="E59" s="112">
        <f>SUM(E57:E58)</f>
        <v>1489.9099999999999</v>
      </c>
    </row>
    <row r="60" spans="1:5">
      <c r="B60" s="138"/>
    </row>
  </sheetData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43"/>
  <sheetViews>
    <sheetView tabSelected="1" topLeftCell="B1" zoomScaleNormal="100" workbookViewId="0">
      <selection activeCell="B5" sqref="B5:H5"/>
    </sheetView>
  </sheetViews>
  <sheetFormatPr defaultColWidth="9.140625" defaultRowHeight="12.75"/>
  <cols>
    <col min="1" max="1" width="9.5703125" style="16" hidden="1" customWidth="1"/>
    <col min="2" max="2" width="6.5703125" style="15" customWidth="1"/>
    <col min="3" max="3" width="54.7109375" style="16" customWidth="1"/>
    <col min="4" max="4" width="4.42578125" style="16" customWidth="1"/>
    <col min="5" max="8" width="13.7109375" style="16" customWidth="1"/>
    <col min="9" max="9" width="9.140625" style="16"/>
    <col min="10" max="10" width="12.85546875" style="16" customWidth="1"/>
    <col min="11" max="16384" width="9.140625" style="16"/>
  </cols>
  <sheetData>
    <row r="1" spans="1:8" ht="15.75">
      <c r="B1" s="218"/>
      <c r="C1" s="218"/>
      <c r="D1" s="218"/>
      <c r="E1" s="218"/>
      <c r="F1" s="218"/>
      <c r="G1" s="218"/>
      <c r="H1" s="218"/>
    </row>
    <row r="3" spans="1:8" s="1" customFormat="1" ht="15.75">
      <c r="B3" s="218" t="s">
        <v>0</v>
      </c>
      <c r="C3" s="218"/>
      <c r="D3" s="218"/>
      <c r="E3" s="218"/>
      <c r="F3" s="218"/>
      <c r="G3" s="218"/>
      <c r="H3" s="218"/>
    </row>
    <row r="4" spans="1:8" s="1" customFormat="1" ht="9.75" customHeight="1">
      <c r="B4" s="2"/>
      <c r="C4" s="3"/>
      <c r="D4" s="3"/>
      <c r="E4" s="3"/>
    </row>
    <row r="5" spans="1:8" s="1" customFormat="1" ht="15.75">
      <c r="B5" s="219" t="s">
        <v>141</v>
      </c>
      <c r="C5" s="219"/>
      <c r="D5" s="219"/>
      <c r="E5" s="219"/>
      <c r="F5" s="219"/>
      <c r="G5" s="219"/>
      <c r="H5" s="219"/>
    </row>
    <row r="6" spans="1:8" s="1" customFormat="1">
      <c r="C6" s="2"/>
      <c r="D6" s="3"/>
      <c r="E6" s="3"/>
      <c r="F6" s="3"/>
    </row>
    <row r="7" spans="1:8" s="1" customFormat="1">
      <c r="A7" s="4"/>
      <c r="B7" s="23" t="s">
        <v>1</v>
      </c>
      <c r="C7" s="24" t="s">
        <v>2</v>
      </c>
      <c r="D7" s="23"/>
      <c r="E7" s="6"/>
      <c r="F7" s="7"/>
      <c r="G7" s="7"/>
      <c r="H7" s="7" t="s">
        <v>3</v>
      </c>
    </row>
    <row r="8" spans="1:8" s="1" customFormat="1">
      <c r="A8" s="18" t="s">
        <v>18</v>
      </c>
      <c r="B8" s="5" t="s">
        <v>4</v>
      </c>
      <c r="C8" s="211" t="s">
        <v>129</v>
      </c>
      <c r="D8" s="5" t="s">
        <v>5</v>
      </c>
      <c r="E8" s="5" t="s">
        <v>15</v>
      </c>
      <c r="F8" s="5" t="s">
        <v>24</v>
      </c>
      <c r="G8" s="5" t="s">
        <v>26</v>
      </c>
      <c r="H8" s="5" t="s">
        <v>26</v>
      </c>
    </row>
    <row r="9" spans="1:8" s="1" customFormat="1" ht="13.5" thickBot="1">
      <c r="A9" s="17"/>
      <c r="B9" s="8"/>
      <c r="C9" s="9"/>
      <c r="D9" s="10"/>
      <c r="E9" s="11" t="s">
        <v>6</v>
      </c>
      <c r="F9" s="10" t="s">
        <v>6</v>
      </c>
      <c r="G9" s="10" t="s">
        <v>6</v>
      </c>
      <c r="H9" s="10" t="s">
        <v>6</v>
      </c>
    </row>
    <row r="10" spans="1:8" s="1" customFormat="1" ht="14.25" thickTop="1" thickBot="1">
      <c r="A10" s="19"/>
      <c r="B10" s="8"/>
      <c r="C10" s="9"/>
      <c r="D10" s="10"/>
      <c r="E10" s="11" t="s">
        <v>6</v>
      </c>
      <c r="F10" s="10" t="s">
        <v>6</v>
      </c>
      <c r="G10" s="10" t="s">
        <v>6</v>
      </c>
      <c r="H10" s="10" t="s">
        <v>6</v>
      </c>
    </row>
    <row r="11" spans="1:8" s="1" customFormat="1" ht="12.75" customHeight="1" thickTop="1">
      <c r="B11" s="220" t="s">
        <v>20</v>
      </c>
      <c r="C11" s="221"/>
      <c r="D11" s="221"/>
      <c r="E11" s="221"/>
      <c r="F11" s="221"/>
      <c r="G11" s="221"/>
      <c r="H11" s="222"/>
    </row>
    <row r="12" spans="1:8" s="1" customFormat="1" ht="12.75" customHeight="1">
      <c r="B12" s="223"/>
      <c r="C12" s="224"/>
      <c r="D12" s="224"/>
      <c r="E12" s="224"/>
      <c r="F12" s="224"/>
      <c r="G12" s="224"/>
      <c r="H12" s="225"/>
    </row>
    <row r="13" spans="1:8" s="1" customFormat="1" ht="12.75" customHeight="1">
      <c r="B13" s="25" t="s">
        <v>17</v>
      </c>
      <c r="C13" s="26" t="s">
        <v>16</v>
      </c>
      <c r="D13" s="46"/>
      <c r="E13" s="46"/>
      <c r="F13" s="46"/>
      <c r="G13" s="46"/>
      <c r="H13" s="45"/>
    </row>
    <row r="14" spans="1:8" s="1" customFormat="1" ht="12.75" customHeight="1">
      <c r="B14" s="61"/>
      <c r="C14" s="49" t="s">
        <v>40</v>
      </c>
      <c r="D14" s="27" t="s">
        <v>7</v>
      </c>
      <c r="E14" s="30">
        <v>10000000</v>
      </c>
      <c r="F14" s="28">
        <v>0</v>
      </c>
      <c r="G14" s="29">
        <v>0</v>
      </c>
      <c r="H14" s="28">
        <v>0</v>
      </c>
    </row>
    <row r="15" spans="1:8" s="1" customFormat="1" ht="12.75" customHeight="1">
      <c r="B15" s="61"/>
      <c r="C15" s="49" t="s">
        <v>27</v>
      </c>
      <c r="D15" s="27" t="s">
        <v>8</v>
      </c>
      <c r="E15" s="30">
        <v>0</v>
      </c>
      <c r="F15" s="30">
        <v>-25000</v>
      </c>
      <c r="G15" s="31">
        <v>-35000</v>
      </c>
      <c r="H15" s="30">
        <v>-45000</v>
      </c>
    </row>
    <row r="16" spans="1:8" s="1" customFormat="1" ht="12.75" customHeight="1">
      <c r="B16" s="61"/>
      <c r="C16" s="49" t="s">
        <v>28</v>
      </c>
      <c r="D16" s="27" t="s">
        <v>9</v>
      </c>
      <c r="E16" s="28">
        <v>0</v>
      </c>
      <c r="F16" s="28">
        <v>0</v>
      </c>
      <c r="G16" s="29">
        <v>0</v>
      </c>
      <c r="H16" s="28">
        <v>0</v>
      </c>
    </row>
    <row r="17" spans="2:8" s="1" customFormat="1" ht="12.75" customHeight="1">
      <c r="B17" s="61"/>
      <c r="C17" s="50" t="s">
        <v>29</v>
      </c>
      <c r="D17" s="17"/>
      <c r="E17" s="17"/>
      <c r="F17" s="17"/>
      <c r="G17" s="17"/>
      <c r="H17" s="17"/>
    </row>
    <row r="18" spans="2:8" s="1" customFormat="1" ht="12.75" customHeight="1">
      <c r="B18" s="61"/>
      <c r="C18" s="50" t="s">
        <v>41</v>
      </c>
      <c r="D18" s="47"/>
      <c r="E18" s="47"/>
      <c r="F18" s="47"/>
      <c r="G18" s="47"/>
      <c r="H18" s="45"/>
    </row>
    <row r="19" spans="2:8" s="1" customFormat="1" ht="12.75" customHeight="1">
      <c r="B19" s="62"/>
      <c r="C19" s="53" t="s">
        <v>47</v>
      </c>
      <c r="D19" s="48"/>
      <c r="E19" s="48"/>
      <c r="F19" s="48"/>
      <c r="G19" s="48"/>
      <c r="H19" s="137"/>
    </row>
    <row r="20" spans="2:8" s="1" customFormat="1" ht="12.75" customHeight="1">
      <c r="B20" s="63" t="s">
        <v>17</v>
      </c>
      <c r="C20" s="56" t="s">
        <v>50</v>
      </c>
      <c r="D20" s="27"/>
      <c r="E20" s="30"/>
      <c r="F20" s="28"/>
      <c r="G20" s="29"/>
      <c r="H20" s="28"/>
    </row>
    <row r="21" spans="2:8" s="1" customFormat="1" ht="12.75" customHeight="1">
      <c r="B21" s="61"/>
      <c r="C21" s="50" t="s">
        <v>51</v>
      </c>
      <c r="D21" s="27" t="s">
        <v>7</v>
      </c>
      <c r="E21" s="30">
        <v>25000000</v>
      </c>
      <c r="F21" s="30">
        <v>0</v>
      </c>
      <c r="G21" s="31">
        <v>0</v>
      </c>
      <c r="H21" s="30">
        <v>0</v>
      </c>
    </row>
    <row r="22" spans="2:8" s="1" customFormat="1" ht="12.75" customHeight="1">
      <c r="B22" s="61"/>
      <c r="C22" s="50" t="s">
        <v>42</v>
      </c>
      <c r="D22" s="27" t="s">
        <v>8</v>
      </c>
      <c r="E22" s="30">
        <v>100000</v>
      </c>
      <c r="F22" s="30">
        <v>-50000</v>
      </c>
      <c r="G22" s="31">
        <v>-75000</v>
      </c>
      <c r="H22" s="30">
        <v>-100000</v>
      </c>
    </row>
    <row r="23" spans="2:8" s="1" customFormat="1" ht="12.75" customHeight="1">
      <c r="B23" s="61"/>
      <c r="C23" s="50" t="s">
        <v>43</v>
      </c>
      <c r="D23" s="27" t="s">
        <v>9</v>
      </c>
      <c r="E23" s="28">
        <v>0</v>
      </c>
      <c r="F23" s="28">
        <v>0</v>
      </c>
      <c r="G23" s="29">
        <v>0</v>
      </c>
      <c r="H23" s="28">
        <v>0</v>
      </c>
    </row>
    <row r="24" spans="2:8" s="1" customFormat="1" ht="12.75" customHeight="1">
      <c r="B24" s="61"/>
      <c r="C24" s="50" t="s">
        <v>44</v>
      </c>
      <c r="D24" s="27"/>
      <c r="E24" s="47"/>
      <c r="F24" s="47"/>
      <c r="G24" s="47"/>
      <c r="H24" s="45"/>
    </row>
    <row r="25" spans="2:8" s="1" customFormat="1" ht="12.75" customHeight="1">
      <c r="B25" s="61"/>
      <c r="C25" s="50" t="s">
        <v>46</v>
      </c>
      <c r="D25" s="27"/>
      <c r="E25" s="47"/>
      <c r="F25" s="47"/>
      <c r="G25" s="47"/>
      <c r="H25" s="45"/>
    </row>
    <row r="26" spans="2:8" s="1" customFormat="1" ht="12.75" customHeight="1">
      <c r="B26" s="61"/>
      <c r="C26" s="50" t="s">
        <v>48</v>
      </c>
      <c r="D26" s="27"/>
      <c r="E26" s="47"/>
      <c r="F26" s="47"/>
      <c r="G26" s="47"/>
      <c r="H26" s="45"/>
    </row>
    <row r="27" spans="2:8" s="1" customFormat="1" ht="12.75" customHeight="1">
      <c r="B27" s="64" t="s">
        <v>63</v>
      </c>
      <c r="C27" s="57" t="s">
        <v>39</v>
      </c>
      <c r="D27" s="4"/>
      <c r="E27" s="4"/>
      <c r="F27" s="4"/>
      <c r="G27" s="4"/>
      <c r="H27" s="4"/>
    </row>
    <row r="28" spans="2:8" s="1" customFormat="1" ht="12.75" customHeight="1">
      <c r="B28" s="61"/>
      <c r="C28" s="50" t="s">
        <v>58</v>
      </c>
      <c r="D28" s="32" t="s">
        <v>7</v>
      </c>
      <c r="E28" s="30">
        <v>1100000</v>
      </c>
      <c r="F28" s="28">
        <v>0</v>
      </c>
      <c r="G28" s="28">
        <v>0</v>
      </c>
      <c r="H28" s="28">
        <v>0</v>
      </c>
    </row>
    <row r="29" spans="2:8" s="1" customFormat="1" ht="12.75" customHeight="1">
      <c r="B29" s="61"/>
      <c r="C29" s="50" t="s">
        <v>45</v>
      </c>
      <c r="D29" s="32" t="s">
        <v>8</v>
      </c>
      <c r="E29" s="30">
        <f>F29/2</f>
        <v>33350</v>
      </c>
      <c r="F29" s="30">
        <v>66700</v>
      </c>
      <c r="G29" s="30">
        <v>66700</v>
      </c>
      <c r="H29" s="30">
        <v>66700</v>
      </c>
    </row>
    <row r="30" spans="2:8" s="1" customFormat="1" ht="12.75" customHeight="1">
      <c r="B30" s="61"/>
      <c r="C30" s="50" t="s">
        <v>59</v>
      </c>
      <c r="D30" s="32" t="s">
        <v>9</v>
      </c>
      <c r="E30" s="28">
        <v>0</v>
      </c>
      <c r="F30" s="28">
        <v>0</v>
      </c>
      <c r="G30" s="28">
        <v>0</v>
      </c>
      <c r="H30" s="28">
        <v>0</v>
      </c>
    </row>
    <row r="31" spans="2:8" s="1" customFormat="1" ht="12.75" customHeight="1">
      <c r="B31" s="61"/>
      <c r="C31" s="50" t="s">
        <v>60</v>
      </c>
      <c r="D31" s="32"/>
      <c r="E31" s="47"/>
      <c r="F31" s="47"/>
      <c r="G31" s="47"/>
      <c r="H31" s="47"/>
    </row>
    <row r="32" spans="2:8" s="1" customFormat="1" ht="12.75" customHeight="1">
      <c r="B32" s="61"/>
      <c r="C32" s="50" t="s">
        <v>61</v>
      </c>
      <c r="D32" s="32"/>
      <c r="E32" s="47"/>
      <c r="F32" s="47"/>
      <c r="G32" s="47"/>
      <c r="H32" s="47"/>
    </row>
    <row r="33" spans="2:10" s="1" customFormat="1" ht="12.75" customHeight="1">
      <c r="B33" s="62"/>
      <c r="C33" s="53" t="s">
        <v>62</v>
      </c>
      <c r="D33" s="36"/>
      <c r="E33" s="48"/>
      <c r="F33" s="48"/>
      <c r="G33" s="48"/>
      <c r="H33" s="48"/>
    </row>
    <row r="34" spans="2:10" s="1" customFormat="1" ht="12.75" customHeight="1">
      <c r="B34" s="157" t="s">
        <v>17</v>
      </c>
      <c r="C34" s="158" t="s">
        <v>101</v>
      </c>
      <c r="D34" s="150"/>
      <c r="E34" s="159"/>
      <c r="F34" s="159"/>
      <c r="G34" s="159"/>
      <c r="H34" s="159"/>
    </row>
    <row r="35" spans="2:10" s="1" customFormat="1" ht="12.75" customHeight="1">
      <c r="B35" s="160"/>
      <c r="C35" s="161" t="s">
        <v>114</v>
      </c>
      <c r="D35" s="150" t="s">
        <v>7</v>
      </c>
      <c r="E35" s="154">
        <v>200000</v>
      </c>
      <c r="F35" s="154">
        <v>0</v>
      </c>
      <c r="G35" s="154">
        <v>0</v>
      </c>
      <c r="H35" s="154">
        <v>0</v>
      </c>
    </row>
    <row r="36" spans="2:10" s="1" customFormat="1" ht="12.75" customHeight="1">
      <c r="B36" s="160"/>
      <c r="C36" s="161" t="s">
        <v>102</v>
      </c>
      <c r="D36" s="150" t="s">
        <v>8</v>
      </c>
      <c r="E36" s="154">
        <f>27000+6000</f>
        <v>33000</v>
      </c>
      <c r="F36" s="154">
        <v>16000</v>
      </c>
      <c r="G36" s="154">
        <v>16000</v>
      </c>
      <c r="H36" s="154">
        <v>16000</v>
      </c>
      <c r="I36" s="154">
        <v>0</v>
      </c>
      <c r="J36" s="208"/>
    </row>
    <row r="37" spans="2:10" s="1" customFormat="1" ht="12.75" customHeight="1">
      <c r="B37" s="160"/>
      <c r="C37" s="161" t="s">
        <v>126</v>
      </c>
      <c r="D37" s="150" t="s">
        <v>9</v>
      </c>
      <c r="E37" s="154">
        <v>0</v>
      </c>
      <c r="F37" s="154">
        <v>0</v>
      </c>
      <c r="G37" s="154">
        <v>0</v>
      </c>
      <c r="H37" s="154">
        <v>0</v>
      </c>
    </row>
    <row r="38" spans="2:10" s="1" customFormat="1" ht="12.75" customHeight="1">
      <c r="B38" s="160"/>
      <c r="C38" s="161" t="s">
        <v>128</v>
      </c>
      <c r="D38" s="150"/>
      <c r="E38" s="159"/>
      <c r="F38" s="159"/>
      <c r="G38" s="159"/>
      <c r="H38" s="159"/>
    </row>
    <row r="39" spans="2:10" s="1" customFormat="1" ht="12.75" customHeight="1">
      <c r="B39" s="160"/>
      <c r="C39" s="161" t="s">
        <v>124</v>
      </c>
      <c r="D39" s="150"/>
      <c r="E39" s="159"/>
      <c r="F39" s="159"/>
      <c r="G39" s="159"/>
      <c r="H39" s="159"/>
    </row>
    <row r="40" spans="2:10" s="1" customFormat="1" ht="12.75" customHeight="1">
      <c r="B40" s="160"/>
      <c r="C40" s="161" t="s">
        <v>125</v>
      </c>
      <c r="D40" s="150"/>
      <c r="E40" s="159"/>
      <c r="F40" s="159"/>
      <c r="G40" s="159"/>
      <c r="H40" s="159"/>
    </row>
    <row r="41" spans="2:10" s="1" customFormat="1" ht="12.75" customHeight="1">
      <c r="B41" s="160"/>
      <c r="C41" s="161" t="s">
        <v>127</v>
      </c>
      <c r="D41" s="150"/>
      <c r="E41" s="159"/>
      <c r="F41" s="159"/>
      <c r="G41" s="159"/>
      <c r="H41" s="159"/>
    </row>
    <row r="42" spans="2:10" s="1" customFormat="1" ht="12.75" customHeight="1">
      <c r="B42" s="160"/>
      <c r="C42" s="161" t="s">
        <v>121</v>
      </c>
      <c r="D42" s="150"/>
      <c r="E42" s="159"/>
      <c r="F42" s="159"/>
      <c r="G42" s="159"/>
      <c r="H42" s="159"/>
    </row>
    <row r="43" spans="2:10" s="1" customFormat="1" ht="12.75" customHeight="1">
      <c r="B43" s="160"/>
      <c r="C43" s="161" t="s">
        <v>131</v>
      </c>
      <c r="D43" s="150"/>
      <c r="E43" s="159"/>
      <c r="F43" s="159"/>
      <c r="G43" s="159"/>
      <c r="H43" s="159"/>
    </row>
    <row r="44" spans="2:10" s="1" customFormat="1" ht="12.75" customHeight="1">
      <c r="B44" s="160"/>
      <c r="C44" s="161" t="s">
        <v>132</v>
      </c>
      <c r="D44" s="150"/>
      <c r="E44" s="159"/>
      <c r="F44" s="159"/>
      <c r="G44" s="159"/>
      <c r="H44" s="159"/>
    </row>
    <row r="45" spans="2:10" s="1" customFormat="1" ht="12.75" customHeight="1">
      <c r="B45" s="160"/>
      <c r="C45" s="161" t="s">
        <v>130</v>
      </c>
      <c r="D45" s="150"/>
      <c r="E45" s="159"/>
      <c r="F45" s="159"/>
      <c r="G45" s="159"/>
      <c r="H45" s="159"/>
    </row>
    <row r="46" spans="2:10" s="1" customFormat="1" ht="12.75" customHeight="1">
      <c r="B46" s="160"/>
      <c r="C46" s="161" t="s">
        <v>123</v>
      </c>
      <c r="D46" s="150"/>
      <c r="E46" s="159"/>
      <c r="F46" s="159"/>
      <c r="G46" s="159"/>
      <c r="H46" s="159"/>
    </row>
    <row r="47" spans="2:10" s="1" customFormat="1" ht="12.75" customHeight="1">
      <c r="B47" s="162"/>
      <c r="C47" s="163" t="s">
        <v>122</v>
      </c>
      <c r="D47" s="155"/>
      <c r="E47" s="164"/>
      <c r="F47" s="164"/>
      <c r="G47" s="164"/>
      <c r="H47" s="164"/>
    </row>
    <row r="48" spans="2:10" s="1" customFormat="1" ht="12.75" customHeight="1">
      <c r="B48" s="165" t="s">
        <v>103</v>
      </c>
      <c r="C48" s="158" t="s">
        <v>104</v>
      </c>
      <c r="D48" s="166"/>
      <c r="E48" s="159"/>
      <c r="F48" s="159"/>
      <c r="G48" s="159"/>
      <c r="H48" s="159"/>
    </row>
    <row r="49" spans="1:9" s="1" customFormat="1" ht="12.75" customHeight="1">
      <c r="B49" s="157"/>
      <c r="C49" s="161" t="s">
        <v>105</v>
      </c>
      <c r="D49" s="150" t="s">
        <v>7</v>
      </c>
      <c r="E49" s="154">
        <v>0</v>
      </c>
      <c r="F49" s="154">
        <v>0</v>
      </c>
      <c r="G49" s="154">
        <v>0</v>
      </c>
      <c r="H49" s="154">
        <v>0</v>
      </c>
    </row>
    <row r="50" spans="1:9" s="1" customFormat="1" ht="12.75" customHeight="1">
      <c r="B50" s="157"/>
      <c r="C50" s="161" t="s">
        <v>106</v>
      </c>
      <c r="D50" s="150" t="s">
        <v>8</v>
      </c>
      <c r="E50" s="154">
        <v>32250</v>
      </c>
      <c r="F50" s="154">
        <v>32580</v>
      </c>
      <c r="G50" s="154">
        <v>32930</v>
      </c>
      <c r="H50" s="154">
        <v>33270</v>
      </c>
    </row>
    <row r="51" spans="1:9" s="1" customFormat="1" ht="12.75" customHeight="1">
      <c r="B51" s="160"/>
      <c r="C51" s="161" t="s">
        <v>107</v>
      </c>
      <c r="D51" s="150" t="s">
        <v>9</v>
      </c>
      <c r="E51" s="150">
        <v>1.5</v>
      </c>
      <c r="F51" s="150">
        <v>1.5</v>
      </c>
      <c r="G51" s="150">
        <v>1.5</v>
      </c>
      <c r="H51" s="150">
        <v>1.5</v>
      </c>
    </row>
    <row r="52" spans="1:9" s="1" customFormat="1" ht="12.75" customHeight="1">
      <c r="B52" s="160"/>
      <c r="C52" s="161" t="s">
        <v>137</v>
      </c>
      <c r="D52" s="150"/>
      <c r="E52" s="159"/>
      <c r="F52" s="159"/>
      <c r="G52" s="159"/>
      <c r="H52" s="159"/>
    </row>
    <row r="53" spans="1:9" s="1" customFormat="1" ht="12.75" customHeight="1">
      <c r="B53" s="160"/>
      <c r="C53" s="161" t="s">
        <v>135</v>
      </c>
      <c r="D53" s="150"/>
      <c r="E53" s="159"/>
      <c r="F53" s="159"/>
      <c r="G53" s="159"/>
      <c r="H53" s="159"/>
    </row>
    <row r="54" spans="1:9" s="1" customFormat="1" ht="12.75" customHeight="1">
      <c r="B54" s="160"/>
      <c r="C54" s="161" t="s">
        <v>136</v>
      </c>
      <c r="D54" s="150"/>
      <c r="E54" s="159"/>
      <c r="F54" s="159"/>
      <c r="G54" s="159"/>
      <c r="H54" s="159"/>
    </row>
    <row r="55" spans="1:9" s="1" customFormat="1" ht="12.75" customHeight="1">
      <c r="B55" s="162"/>
      <c r="C55" s="161"/>
      <c r="D55" s="155"/>
      <c r="E55" s="164"/>
      <c r="F55" s="164"/>
      <c r="G55" s="164"/>
      <c r="H55" s="164"/>
    </row>
    <row r="56" spans="1:9" s="1" customFormat="1" ht="12.75" hidden="1" customHeight="1">
      <c r="B56" s="58" t="s">
        <v>33</v>
      </c>
      <c r="C56" s="56" t="s">
        <v>34</v>
      </c>
      <c r="D56" s="27" t="s">
        <v>7</v>
      </c>
      <c r="E56" s="30">
        <v>0</v>
      </c>
      <c r="F56" s="30">
        <v>0</v>
      </c>
      <c r="G56" s="30">
        <v>0</v>
      </c>
      <c r="H56" s="30">
        <v>0</v>
      </c>
    </row>
    <row r="57" spans="1:9" s="1" customFormat="1" ht="12.75" hidden="1" customHeight="1">
      <c r="B57" s="47"/>
      <c r="C57" s="50" t="s">
        <v>35</v>
      </c>
      <c r="D57" s="27" t="s">
        <v>8</v>
      </c>
      <c r="E57" s="30">
        <v>0</v>
      </c>
      <c r="F57" s="30"/>
      <c r="G57" s="30"/>
      <c r="H57" s="30"/>
    </row>
    <row r="58" spans="1:9" s="1" customFormat="1" ht="12.75" hidden="1" customHeight="1">
      <c r="B58" s="47"/>
      <c r="C58" s="50" t="s">
        <v>36</v>
      </c>
      <c r="D58" s="27" t="s">
        <v>9</v>
      </c>
      <c r="E58" s="30">
        <v>0</v>
      </c>
      <c r="F58" s="30">
        <v>0</v>
      </c>
      <c r="G58" s="30">
        <v>0</v>
      </c>
      <c r="H58" s="30">
        <v>0</v>
      </c>
    </row>
    <row r="59" spans="1:9" s="1" customFormat="1" ht="12.75" hidden="1" customHeight="1">
      <c r="B59" s="47"/>
      <c r="C59" s="50"/>
      <c r="D59" s="47"/>
      <c r="E59" s="47"/>
      <c r="F59" s="47"/>
      <c r="G59" s="47"/>
      <c r="H59" s="45"/>
    </row>
    <row r="60" spans="1:9" s="1" customFormat="1" ht="15" hidden="1" customHeight="1">
      <c r="B60" s="48"/>
      <c r="C60" s="51"/>
      <c r="D60" s="48"/>
      <c r="E60" s="48"/>
      <c r="F60" s="48"/>
      <c r="G60" s="48"/>
      <c r="H60" s="45"/>
    </row>
    <row r="61" spans="1:9" s="12" customFormat="1" ht="12.75" customHeight="1">
      <c r="A61" s="3"/>
      <c r="B61" s="226" t="s">
        <v>21</v>
      </c>
      <c r="C61" s="227"/>
      <c r="D61" s="227"/>
      <c r="E61" s="227"/>
      <c r="F61" s="227"/>
      <c r="G61" s="227"/>
      <c r="H61" s="228"/>
      <c r="I61" s="20"/>
    </row>
    <row r="62" spans="1:9" s="12" customFormat="1" ht="12.75" customHeight="1">
      <c r="A62" s="3"/>
      <c r="B62" s="223"/>
      <c r="C62" s="224"/>
      <c r="D62" s="224"/>
      <c r="E62" s="224"/>
      <c r="F62" s="224"/>
      <c r="G62" s="224"/>
      <c r="H62" s="225"/>
      <c r="I62" s="20"/>
    </row>
    <row r="63" spans="1:9" s="1" customFormat="1">
      <c r="A63" s="20"/>
      <c r="B63" s="32" t="s">
        <v>22</v>
      </c>
      <c r="C63" s="33" t="s">
        <v>52</v>
      </c>
      <c r="D63" s="32"/>
      <c r="E63" s="34"/>
      <c r="F63" s="34"/>
      <c r="G63" s="34"/>
      <c r="H63" s="34"/>
      <c r="I63" s="3"/>
    </row>
    <row r="64" spans="1:9" s="1" customFormat="1">
      <c r="A64" s="20"/>
      <c r="B64" s="32"/>
      <c r="C64" s="35" t="s">
        <v>53</v>
      </c>
      <c r="D64" s="32" t="s">
        <v>7</v>
      </c>
      <c r="E64" s="30">
        <v>0</v>
      </c>
      <c r="F64" s="30">
        <v>0</v>
      </c>
      <c r="G64" s="30">
        <v>0</v>
      </c>
      <c r="H64" s="30">
        <v>0</v>
      </c>
      <c r="I64" s="3"/>
    </row>
    <row r="65" spans="1:9" s="1" customFormat="1">
      <c r="A65" s="21"/>
      <c r="B65" s="32"/>
      <c r="C65" s="35" t="s">
        <v>25</v>
      </c>
      <c r="D65" s="32" t="s">
        <v>8</v>
      </c>
      <c r="E65" s="30">
        <v>50000</v>
      </c>
      <c r="F65" s="30">
        <v>0</v>
      </c>
      <c r="G65" s="30">
        <v>0</v>
      </c>
      <c r="H65" s="30">
        <v>0</v>
      </c>
      <c r="I65" s="3"/>
    </row>
    <row r="66" spans="1:9" s="1" customFormat="1">
      <c r="A66" s="21"/>
      <c r="B66" s="36"/>
      <c r="C66" s="54" t="s">
        <v>30</v>
      </c>
      <c r="D66" s="36" t="s">
        <v>9</v>
      </c>
      <c r="E66" s="37">
        <v>0</v>
      </c>
      <c r="F66" s="37">
        <v>0</v>
      </c>
      <c r="G66" s="37">
        <v>0</v>
      </c>
      <c r="H66" s="37">
        <v>0</v>
      </c>
      <c r="I66" s="3"/>
    </row>
    <row r="67" spans="1:9" s="1" customFormat="1">
      <c r="A67" s="21"/>
      <c r="B67" s="32" t="s">
        <v>31</v>
      </c>
      <c r="C67" s="55" t="s">
        <v>32</v>
      </c>
      <c r="D67" s="32"/>
      <c r="E67" s="30"/>
      <c r="F67" s="30"/>
      <c r="G67" s="30"/>
      <c r="H67" s="30"/>
      <c r="I67" s="3"/>
    </row>
    <row r="68" spans="1:9" s="1" customFormat="1">
      <c r="A68" s="21"/>
      <c r="B68" s="32"/>
      <c r="C68" s="35" t="s">
        <v>54</v>
      </c>
      <c r="D68" s="32" t="s">
        <v>7</v>
      </c>
      <c r="E68" s="30">
        <v>100000</v>
      </c>
      <c r="F68" s="30">
        <v>0</v>
      </c>
      <c r="G68" s="30">
        <v>0</v>
      </c>
      <c r="H68" s="30">
        <v>0</v>
      </c>
      <c r="I68" s="3"/>
    </row>
    <row r="69" spans="1:9" s="1" customFormat="1">
      <c r="A69" s="21"/>
      <c r="B69" s="32"/>
      <c r="C69" s="35" t="s">
        <v>56</v>
      </c>
      <c r="D69" s="32" t="s">
        <v>8</v>
      </c>
      <c r="E69" s="30">
        <v>3650</v>
      </c>
      <c r="F69" s="30">
        <v>7300</v>
      </c>
      <c r="G69" s="30">
        <v>7300</v>
      </c>
      <c r="H69" s="30">
        <v>7300</v>
      </c>
      <c r="I69" s="3"/>
    </row>
    <row r="70" spans="1:9" s="1" customFormat="1">
      <c r="A70" s="21"/>
      <c r="B70" s="32"/>
      <c r="C70" s="35" t="s">
        <v>55</v>
      </c>
      <c r="D70" s="32" t="s">
        <v>9</v>
      </c>
      <c r="E70" s="30">
        <v>0</v>
      </c>
      <c r="F70" s="30">
        <v>0</v>
      </c>
      <c r="G70" s="30">
        <v>0</v>
      </c>
      <c r="H70" s="30">
        <v>0</v>
      </c>
      <c r="I70" s="3"/>
    </row>
    <row r="71" spans="1:9" s="1" customFormat="1">
      <c r="A71" s="21"/>
      <c r="B71" s="36"/>
      <c r="C71" s="59" t="s">
        <v>49</v>
      </c>
      <c r="D71" s="36"/>
      <c r="E71" s="37"/>
      <c r="F71" s="37"/>
      <c r="G71" s="37"/>
      <c r="H71" s="37"/>
      <c r="I71" s="3"/>
    </row>
    <row r="72" spans="1:9" s="1" customFormat="1">
      <c r="A72" s="21"/>
      <c r="B72" s="150" t="s">
        <v>31</v>
      </c>
      <c r="C72" s="151" t="s">
        <v>57</v>
      </c>
      <c r="D72" s="152"/>
      <c r="E72" s="152"/>
      <c r="F72" s="152"/>
      <c r="G72" s="152"/>
      <c r="H72" s="152"/>
      <c r="I72" s="3"/>
    </row>
    <row r="73" spans="1:9" s="1" customFormat="1">
      <c r="A73" s="21"/>
      <c r="B73" s="150"/>
      <c r="C73" s="153" t="s">
        <v>108</v>
      </c>
      <c r="D73" s="168" t="s">
        <v>7</v>
      </c>
      <c r="E73" s="154">
        <v>0</v>
      </c>
      <c r="F73" s="154">
        <v>0</v>
      </c>
      <c r="G73" s="154">
        <v>0</v>
      </c>
      <c r="H73" s="169">
        <v>0</v>
      </c>
      <c r="I73" s="3"/>
    </row>
    <row r="74" spans="1:9" s="1" customFormat="1">
      <c r="A74" s="21"/>
      <c r="B74" s="150"/>
      <c r="C74" s="153" t="s">
        <v>115</v>
      </c>
      <c r="D74" s="167" t="s">
        <v>8</v>
      </c>
      <c r="E74" s="154">
        <v>25000</v>
      </c>
      <c r="F74" s="167"/>
      <c r="G74" s="167"/>
      <c r="H74" s="170"/>
      <c r="I74" s="3"/>
    </row>
    <row r="75" spans="1:9" s="1" customFormat="1">
      <c r="A75" s="21"/>
      <c r="B75" s="150"/>
      <c r="C75" s="153" t="s">
        <v>109</v>
      </c>
      <c r="D75" s="168" t="s">
        <v>9</v>
      </c>
      <c r="E75" s="154">
        <v>0</v>
      </c>
      <c r="F75" s="154">
        <v>0</v>
      </c>
      <c r="G75" s="154">
        <v>0</v>
      </c>
      <c r="H75" s="169">
        <v>0</v>
      </c>
      <c r="I75" s="3"/>
    </row>
    <row r="76" spans="1:9" s="1" customFormat="1">
      <c r="A76" s="21"/>
      <c r="B76" s="150"/>
      <c r="C76" s="153" t="s">
        <v>110</v>
      </c>
      <c r="D76" s="150"/>
      <c r="E76" s="154"/>
      <c r="F76" s="154"/>
      <c r="G76" s="154"/>
      <c r="H76" s="154"/>
      <c r="I76" s="3"/>
    </row>
    <row r="77" spans="1:9" s="1" customFormat="1">
      <c r="A77" s="21"/>
      <c r="B77" s="150"/>
      <c r="C77" s="153" t="s">
        <v>111</v>
      </c>
      <c r="D77" s="150"/>
      <c r="E77" s="154"/>
      <c r="F77" s="154"/>
      <c r="G77" s="154"/>
      <c r="H77" s="154"/>
      <c r="I77" s="3"/>
    </row>
    <row r="78" spans="1:9" s="1" customFormat="1">
      <c r="A78" s="21"/>
      <c r="B78" s="155"/>
      <c r="C78" s="194"/>
      <c r="D78" s="155"/>
      <c r="E78" s="156"/>
      <c r="F78" s="156"/>
      <c r="G78" s="156"/>
      <c r="H78" s="156"/>
      <c r="I78" s="3"/>
    </row>
    <row r="79" spans="1:9" s="12" customFormat="1">
      <c r="A79" s="3"/>
      <c r="B79" s="60" t="s">
        <v>19</v>
      </c>
      <c r="C79" s="26" t="s">
        <v>23</v>
      </c>
      <c r="D79" s="60"/>
      <c r="E79" s="34"/>
      <c r="F79" s="34"/>
      <c r="G79" s="34"/>
      <c r="H79" s="34"/>
      <c r="I79" s="20"/>
    </row>
    <row r="80" spans="1:9" s="12" customFormat="1">
      <c r="A80" s="3"/>
      <c r="B80" s="32"/>
      <c r="C80" s="35" t="s">
        <v>37</v>
      </c>
      <c r="D80" s="32" t="s">
        <v>7</v>
      </c>
      <c r="E80" s="30">
        <v>0</v>
      </c>
      <c r="F80" s="30">
        <v>0</v>
      </c>
      <c r="G80" s="30">
        <v>0</v>
      </c>
      <c r="H80" s="30">
        <v>0</v>
      </c>
      <c r="I80" s="20"/>
    </row>
    <row r="81" spans="1:10" s="12" customFormat="1">
      <c r="A81" s="3"/>
      <c r="B81" s="32"/>
      <c r="C81" s="38" t="s">
        <v>38</v>
      </c>
      <c r="D81" s="32" t="s">
        <v>8</v>
      </c>
      <c r="E81" s="30">
        <v>33000</v>
      </c>
      <c r="F81" s="30">
        <v>0</v>
      </c>
      <c r="G81" s="30">
        <v>0</v>
      </c>
      <c r="H81" s="30">
        <v>0</v>
      </c>
      <c r="I81" s="20"/>
    </row>
    <row r="82" spans="1:10" s="12" customFormat="1" ht="12.75" customHeight="1">
      <c r="A82" s="2"/>
      <c r="B82" s="36"/>
      <c r="C82" s="52"/>
      <c r="D82" s="43" t="s">
        <v>9</v>
      </c>
      <c r="E82" s="44">
        <v>0</v>
      </c>
      <c r="F82" s="44">
        <v>0</v>
      </c>
      <c r="G82" s="44">
        <v>0</v>
      </c>
      <c r="H82" s="44">
        <v>0</v>
      </c>
      <c r="I82" s="20"/>
    </row>
    <row r="83" spans="1:10" s="12" customFormat="1">
      <c r="A83" s="3"/>
      <c r="B83" s="139" t="s">
        <v>33</v>
      </c>
      <c r="C83" s="140" t="s">
        <v>34</v>
      </c>
      <c r="D83" s="141" t="s">
        <v>7</v>
      </c>
      <c r="E83" s="142">
        <v>0</v>
      </c>
      <c r="F83" s="142">
        <v>0</v>
      </c>
      <c r="G83" s="142">
        <v>0</v>
      </c>
      <c r="H83" s="142">
        <v>0</v>
      </c>
      <c r="I83" s="20"/>
    </row>
    <row r="84" spans="1:10" s="12" customFormat="1">
      <c r="A84" s="3"/>
      <c r="B84" s="143"/>
      <c r="C84" s="144" t="s">
        <v>100</v>
      </c>
      <c r="D84" s="171" t="s">
        <v>8</v>
      </c>
      <c r="E84" s="172">
        <v>-100000</v>
      </c>
      <c r="F84" s="172">
        <v>-150000</v>
      </c>
      <c r="G84" s="172">
        <v>-200000</v>
      </c>
      <c r="H84" s="145">
        <v>-200000</v>
      </c>
      <c r="I84" s="20"/>
      <c r="J84" s="22">
        <f>E84+F84+G84</f>
        <v>-450000</v>
      </c>
    </row>
    <row r="85" spans="1:10" s="12" customFormat="1">
      <c r="A85" s="3"/>
      <c r="B85" s="146"/>
      <c r="C85" s="147" t="s">
        <v>112</v>
      </c>
      <c r="D85" s="148" t="s">
        <v>9</v>
      </c>
      <c r="E85" s="149">
        <v>0</v>
      </c>
      <c r="F85" s="149">
        <v>0</v>
      </c>
      <c r="G85" s="149">
        <v>0</v>
      </c>
      <c r="H85" s="149">
        <v>0</v>
      </c>
      <c r="I85" s="20"/>
      <c r="J85" s="22"/>
    </row>
    <row r="86" spans="1:10" s="12" customFormat="1">
      <c r="A86" s="2"/>
      <c r="B86" s="173"/>
      <c r="C86" s="168"/>
      <c r="D86" s="174" t="s">
        <v>7</v>
      </c>
      <c r="E86" s="175">
        <f>+E14+E64+E80+E68+E21+E76+E28+E83+E35+E49+E73</f>
        <v>36400000</v>
      </c>
      <c r="F86" s="175">
        <f t="shared" ref="F86:H86" si="0">+F14+F64+F80+F68+F21+F76+F28+F83+F35+F49+F73</f>
        <v>0</v>
      </c>
      <c r="G86" s="175">
        <f t="shared" si="0"/>
        <v>0</v>
      </c>
      <c r="H86" s="175">
        <f t="shared" si="0"/>
        <v>0</v>
      </c>
      <c r="I86" s="20"/>
    </row>
    <row r="87" spans="1:10" s="1" customFormat="1">
      <c r="A87" s="3"/>
      <c r="B87" s="173"/>
      <c r="C87" s="176" t="s">
        <v>10</v>
      </c>
      <c r="D87" s="174" t="s">
        <v>8</v>
      </c>
      <c r="E87" s="175">
        <f>+E15+E65+E81+E69+E22+E77+E29+E84+E36+E50+E74</f>
        <v>210250</v>
      </c>
      <c r="F87" s="175">
        <f>+F15+F65+F81+F69+F22+F77+F29+F84+F36+F50+F74</f>
        <v>-102420</v>
      </c>
      <c r="G87" s="175">
        <f>+G15+G65+G81+G69+G22+G77+G29+G84+G36+G50+G74</f>
        <v>-187070</v>
      </c>
      <c r="H87" s="175">
        <f>+H15+H65+H81+H69+H22+H77+H29+H84+H36+H50+H74</f>
        <v>-221730</v>
      </c>
      <c r="I87" s="3"/>
    </row>
    <row r="88" spans="1:10" s="1" customFormat="1">
      <c r="A88" s="3"/>
      <c r="B88" s="177"/>
      <c r="C88" s="178"/>
      <c r="D88" s="179" t="s">
        <v>9</v>
      </c>
      <c r="E88" s="180">
        <f t="shared" ref="E88:H88" si="1">+E16+E66+E82+E70+E23+E78+E30+E85+E37+E51+E75</f>
        <v>1.5</v>
      </c>
      <c r="F88" s="180">
        <f t="shared" si="1"/>
        <v>1.5</v>
      </c>
      <c r="G88" s="180">
        <f t="shared" si="1"/>
        <v>1.5</v>
      </c>
      <c r="H88" s="180">
        <f t="shared" si="1"/>
        <v>1.5</v>
      </c>
      <c r="I88" s="3"/>
    </row>
    <row r="89" spans="1:10" s="1" customFormat="1">
      <c r="A89" s="2"/>
      <c r="B89" s="39"/>
      <c r="C89" s="40"/>
      <c r="D89" s="41"/>
      <c r="E89" s="42"/>
      <c r="F89" s="42"/>
      <c r="G89" s="42"/>
      <c r="H89" s="42"/>
      <c r="I89" s="3"/>
    </row>
    <row r="90" spans="1:10" s="1" customFormat="1">
      <c r="A90" s="3"/>
      <c r="B90" s="13" t="s">
        <v>11</v>
      </c>
      <c r="C90" s="3"/>
      <c r="D90" s="3"/>
      <c r="E90" s="3"/>
      <c r="F90" s="3"/>
      <c r="G90" s="3"/>
      <c r="H90" s="3"/>
      <c r="I90" s="3"/>
    </row>
    <row r="91" spans="1:10" s="1" customFormat="1">
      <c r="A91" s="3"/>
      <c r="B91" s="2" t="s">
        <v>7</v>
      </c>
      <c r="C91" s="3" t="s">
        <v>12</v>
      </c>
      <c r="D91" s="3"/>
      <c r="E91" s="3"/>
      <c r="F91" s="3"/>
      <c r="G91" s="3"/>
      <c r="H91" s="3"/>
      <c r="I91" s="3"/>
    </row>
    <row r="92" spans="1:10" s="1" customFormat="1">
      <c r="A92" s="3"/>
      <c r="B92" s="2" t="s">
        <v>8</v>
      </c>
      <c r="C92" s="1" t="s">
        <v>13</v>
      </c>
      <c r="I92" s="3"/>
    </row>
    <row r="93" spans="1:10" s="1" customFormat="1">
      <c r="A93" s="3"/>
      <c r="B93" s="2" t="s">
        <v>9</v>
      </c>
      <c r="C93" s="1" t="s">
        <v>14</v>
      </c>
      <c r="E93" s="3"/>
      <c r="I93" s="3"/>
    </row>
    <row r="94" spans="1:10" s="1" customFormat="1">
      <c r="A94" s="3"/>
      <c r="B94" s="2"/>
      <c r="I94" s="3"/>
    </row>
    <row r="95" spans="1:10" s="1" customFormat="1">
      <c r="A95" s="3"/>
      <c r="B95" s="2"/>
      <c r="I95" s="3"/>
    </row>
    <row r="96" spans="1:10" s="1" customFormat="1">
      <c r="B96" s="2"/>
      <c r="I96" s="3"/>
    </row>
    <row r="97" spans="2:9" s="1" customFormat="1">
      <c r="B97" s="2"/>
      <c r="C97" s="14"/>
      <c r="I97" s="3"/>
    </row>
    <row r="98" spans="2:9" s="1" customFormat="1">
      <c r="B98" s="2"/>
      <c r="C98" s="14"/>
      <c r="I98" s="3"/>
    </row>
    <row r="99" spans="2:9" s="1" customFormat="1">
      <c r="B99" s="2"/>
      <c r="I99" s="3"/>
    </row>
    <row r="100" spans="2:9" s="1" customFormat="1">
      <c r="B100" s="2"/>
      <c r="I100" s="3"/>
    </row>
    <row r="101" spans="2:9" s="1" customFormat="1">
      <c r="B101" s="2"/>
      <c r="I101" s="3"/>
    </row>
    <row r="102" spans="2:9" s="1" customFormat="1">
      <c r="B102" s="2"/>
      <c r="I102" s="3"/>
    </row>
    <row r="103" spans="2:9" s="1" customFormat="1">
      <c r="B103" s="2"/>
      <c r="I103" s="3"/>
    </row>
    <row r="104" spans="2:9" s="1" customFormat="1">
      <c r="B104" s="2"/>
      <c r="I104" s="3"/>
    </row>
    <row r="105" spans="2:9" s="1" customFormat="1">
      <c r="B105" s="2"/>
      <c r="I105" s="3"/>
    </row>
    <row r="106" spans="2:9" s="1" customFormat="1">
      <c r="B106" s="15"/>
      <c r="C106" s="16"/>
      <c r="D106" s="16"/>
      <c r="E106" s="16"/>
      <c r="F106" s="16"/>
      <c r="G106" s="16"/>
      <c r="H106" s="16"/>
      <c r="I106" s="3"/>
    </row>
    <row r="107" spans="2:9" s="1" customFormat="1">
      <c r="B107" s="15"/>
      <c r="C107" s="16"/>
      <c r="D107" s="16"/>
      <c r="E107" s="16"/>
      <c r="F107" s="16"/>
      <c r="G107" s="16"/>
      <c r="H107" s="16"/>
      <c r="I107" s="3"/>
    </row>
    <row r="108" spans="2:9" s="1" customFormat="1">
      <c r="B108" s="15"/>
      <c r="C108" s="16"/>
      <c r="D108" s="16"/>
      <c r="E108" s="16"/>
      <c r="F108" s="16"/>
      <c r="G108" s="16"/>
      <c r="H108" s="16"/>
      <c r="I108" s="3"/>
    </row>
    <row r="109" spans="2:9" s="1" customFormat="1">
      <c r="B109" s="15"/>
      <c r="C109" s="16"/>
      <c r="D109" s="16"/>
      <c r="E109" s="16"/>
      <c r="F109" s="16"/>
      <c r="G109" s="16"/>
      <c r="H109" s="16"/>
      <c r="I109" s="3"/>
    </row>
    <row r="110" spans="2:9" s="1" customFormat="1">
      <c r="B110" s="15"/>
      <c r="C110" s="16"/>
      <c r="D110" s="16"/>
      <c r="E110" s="16"/>
      <c r="F110" s="16"/>
      <c r="G110" s="16"/>
      <c r="H110" s="16"/>
      <c r="I110" s="3"/>
    </row>
    <row r="111" spans="2:9" s="1" customFormat="1">
      <c r="B111" s="15"/>
      <c r="C111" s="16"/>
      <c r="D111" s="16"/>
      <c r="E111" s="16"/>
      <c r="F111" s="16"/>
      <c r="G111" s="16"/>
      <c r="H111" s="16"/>
      <c r="I111" s="3"/>
    </row>
    <row r="112" spans="2:9" s="1" customFormat="1">
      <c r="B112" s="15"/>
      <c r="C112" s="16"/>
      <c r="D112" s="16"/>
      <c r="E112" s="16"/>
      <c r="F112" s="16"/>
      <c r="G112" s="16"/>
      <c r="H112" s="16"/>
      <c r="I112" s="3"/>
    </row>
    <row r="113" spans="1:13" s="1" customFormat="1">
      <c r="B113" s="15"/>
      <c r="C113" s="16"/>
      <c r="D113" s="16"/>
      <c r="E113" s="16"/>
      <c r="F113" s="16"/>
      <c r="G113" s="16"/>
      <c r="H113" s="16"/>
      <c r="I113" s="3"/>
    </row>
    <row r="114" spans="1:13" s="1" customFormat="1">
      <c r="B114" s="15"/>
      <c r="C114" s="16"/>
      <c r="D114" s="16"/>
      <c r="E114" s="16"/>
      <c r="F114" s="16"/>
      <c r="G114" s="16"/>
      <c r="H114" s="16"/>
      <c r="I114" s="3"/>
    </row>
    <row r="115" spans="1:13" s="1" customFormat="1">
      <c r="B115" s="15"/>
      <c r="C115" s="16"/>
      <c r="D115" s="16"/>
      <c r="E115" s="16"/>
      <c r="F115" s="16"/>
      <c r="G115" s="16"/>
      <c r="H115" s="16"/>
    </row>
    <row r="116" spans="1:13" s="1" customFormat="1">
      <c r="B116" s="15"/>
      <c r="C116" s="16"/>
      <c r="D116" s="16"/>
      <c r="E116" s="16"/>
      <c r="F116" s="16"/>
      <c r="G116" s="16"/>
      <c r="H116" s="16"/>
    </row>
    <row r="117" spans="1:13" s="1" customFormat="1">
      <c r="B117" s="15"/>
      <c r="C117" s="16"/>
      <c r="D117" s="16"/>
      <c r="E117" s="16"/>
      <c r="F117" s="16"/>
      <c r="G117" s="16"/>
      <c r="H117" s="16"/>
    </row>
    <row r="118" spans="1:13" s="1" customFormat="1" ht="33.75" hidden="1" customHeight="1">
      <c r="B118" s="15"/>
      <c r="C118" s="16"/>
      <c r="D118" s="16"/>
      <c r="E118" s="16"/>
      <c r="F118" s="16"/>
      <c r="G118" s="16"/>
      <c r="H118" s="16"/>
    </row>
    <row r="119" spans="1:13" s="1" customFormat="1" hidden="1">
      <c r="B119" s="15"/>
      <c r="C119" s="16"/>
      <c r="D119" s="16"/>
      <c r="E119" s="16"/>
      <c r="F119" s="16"/>
      <c r="G119" s="16"/>
      <c r="H119" s="16"/>
    </row>
    <row r="120" spans="1:13" s="1" customFormat="1" hidden="1">
      <c r="B120" s="15"/>
      <c r="C120" s="16"/>
      <c r="D120" s="16"/>
      <c r="E120" s="16"/>
      <c r="F120" s="16"/>
      <c r="G120" s="16"/>
      <c r="H120" s="16"/>
    </row>
    <row r="121" spans="1:13" s="1" customFormat="1" hidden="1">
      <c r="B121" s="15"/>
      <c r="C121" s="16"/>
      <c r="D121" s="16"/>
      <c r="E121" s="16"/>
      <c r="F121" s="16"/>
      <c r="G121" s="16"/>
      <c r="H121" s="16"/>
    </row>
    <row r="122" spans="1:13" s="1" customFormat="1" hidden="1">
      <c r="B122" s="15"/>
      <c r="C122" s="16"/>
      <c r="D122" s="16"/>
      <c r="E122" s="16"/>
      <c r="F122" s="16"/>
      <c r="G122" s="16"/>
      <c r="H122" s="16"/>
    </row>
    <row r="123" spans="1:13" s="1" customFormat="1" hidden="1">
      <c r="B123" s="15"/>
      <c r="C123" s="16"/>
      <c r="D123" s="16"/>
      <c r="E123" s="16"/>
      <c r="F123" s="16"/>
      <c r="G123" s="16"/>
      <c r="H123" s="16"/>
    </row>
    <row r="124" spans="1:13" s="1" customFormat="1" hidden="1">
      <c r="B124" s="15"/>
      <c r="C124" s="16"/>
      <c r="D124" s="16"/>
      <c r="E124" s="16"/>
      <c r="F124" s="16"/>
      <c r="G124" s="16"/>
      <c r="H124" s="16"/>
    </row>
    <row r="125" spans="1:13" s="1" customFormat="1" hidden="1">
      <c r="A125" s="16"/>
      <c r="B125" s="15"/>
      <c r="C125" s="16"/>
      <c r="D125" s="16"/>
      <c r="E125" s="16"/>
      <c r="F125" s="16"/>
      <c r="G125" s="16"/>
      <c r="H125" s="16"/>
    </row>
    <row r="126" spans="1:13" s="1" customFormat="1" hidden="1">
      <c r="A126" s="16"/>
      <c r="B126" s="15"/>
      <c r="C126" s="16"/>
      <c r="D126" s="16"/>
      <c r="E126" s="16"/>
      <c r="F126" s="16"/>
      <c r="G126" s="16"/>
      <c r="H126" s="16"/>
      <c r="M126" s="1">
        <v>458550</v>
      </c>
    </row>
    <row r="127" spans="1:13" s="1" customFormat="1" hidden="1">
      <c r="A127" s="16"/>
      <c r="B127" s="15"/>
      <c r="C127" s="16"/>
      <c r="D127" s="16"/>
      <c r="E127" s="16"/>
      <c r="F127" s="16"/>
      <c r="G127" s="16"/>
      <c r="H127" s="16"/>
      <c r="M127" s="1">
        <f>M126-75990</f>
        <v>382560</v>
      </c>
    </row>
    <row r="128" spans="1:13" s="1" customFormat="1" hidden="1">
      <c r="A128" s="16"/>
      <c r="B128" s="15"/>
      <c r="C128" s="16"/>
      <c r="D128" s="16"/>
      <c r="E128" s="16"/>
      <c r="F128" s="16"/>
      <c r="G128" s="16"/>
      <c r="H128" s="16"/>
    </row>
    <row r="129" spans="1:13" s="1" customFormat="1" hidden="1">
      <c r="A129" s="16"/>
      <c r="B129" s="15"/>
      <c r="C129" s="16"/>
      <c r="D129" s="16"/>
      <c r="E129" s="16"/>
      <c r="F129" s="16"/>
      <c r="G129" s="16"/>
      <c r="H129" s="16"/>
      <c r="M129" s="1">
        <f>M127*1.05</f>
        <v>401688</v>
      </c>
    </row>
    <row r="130" spans="1:13" s="1" customFormat="1" hidden="1">
      <c r="A130" s="16"/>
      <c r="B130" s="15"/>
      <c r="C130" s="16"/>
      <c r="D130" s="16"/>
      <c r="E130" s="16"/>
      <c r="F130" s="16"/>
      <c r="G130" s="16"/>
      <c r="H130" s="16"/>
    </row>
    <row r="131" spans="1:13" s="1" customFormat="1" hidden="1">
      <c r="A131" s="16"/>
      <c r="B131" s="15"/>
      <c r="C131" s="16"/>
      <c r="D131" s="16"/>
      <c r="E131" s="16"/>
      <c r="F131" s="16"/>
      <c r="G131" s="16"/>
      <c r="H131" s="16"/>
    </row>
    <row r="132" spans="1:13" s="1" customFormat="1" hidden="1">
      <c r="A132" s="16"/>
      <c r="B132" s="15"/>
      <c r="C132" s="16"/>
      <c r="D132" s="16"/>
      <c r="E132" s="16"/>
      <c r="F132" s="16"/>
      <c r="G132" s="16"/>
      <c r="H132" s="16"/>
    </row>
    <row r="133" spans="1:13" s="1" customFormat="1" hidden="1">
      <c r="A133" s="16"/>
      <c r="B133" s="15"/>
      <c r="C133" s="16"/>
      <c r="D133" s="16"/>
      <c r="E133" s="16"/>
      <c r="F133" s="16"/>
      <c r="G133" s="16"/>
      <c r="H133" s="16"/>
    </row>
    <row r="134" spans="1:13" s="1" customFormat="1" hidden="1">
      <c r="A134" s="16"/>
      <c r="B134" s="15"/>
      <c r="C134" s="16"/>
      <c r="D134" s="16"/>
      <c r="E134" s="16"/>
      <c r="F134" s="16"/>
      <c r="G134" s="16"/>
      <c r="H134" s="16"/>
    </row>
    <row r="135" spans="1:13" s="1" customFormat="1">
      <c r="A135" s="16"/>
      <c r="B135" s="15"/>
      <c r="C135" s="16"/>
      <c r="D135" s="16"/>
      <c r="E135" s="16"/>
      <c r="F135" s="16"/>
      <c r="G135" s="16"/>
      <c r="H135" s="16"/>
    </row>
    <row r="136" spans="1:13" s="1" customFormat="1">
      <c r="A136" s="16"/>
      <c r="B136" s="15"/>
      <c r="C136" s="16"/>
      <c r="D136" s="16"/>
      <c r="E136" s="16"/>
      <c r="F136" s="16"/>
      <c r="G136" s="16"/>
      <c r="H136" s="16"/>
    </row>
    <row r="137" spans="1:13" s="1" customFormat="1">
      <c r="A137" s="16"/>
      <c r="B137" s="15"/>
      <c r="C137" s="16"/>
      <c r="D137" s="16"/>
      <c r="E137" s="16"/>
      <c r="F137" s="16"/>
      <c r="G137" s="16"/>
      <c r="H137" s="16"/>
    </row>
    <row r="138" spans="1:13" s="1" customFormat="1">
      <c r="A138" s="16"/>
      <c r="B138" s="15"/>
      <c r="C138" s="16"/>
      <c r="D138" s="16"/>
      <c r="E138" s="16"/>
      <c r="F138" s="16"/>
      <c r="G138" s="16"/>
      <c r="H138" s="16"/>
    </row>
    <row r="139" spans="1:13" s="1" customFormat="1">
      <c r="A139" s="16"/>
      <c r="B139" s="15"/>
      <c r="C139" s="16"/>
      <c r="D139" s="16"/>
      <c r="E139" s="16"/>
      <c r="F139" s="16"/>
      <c r="G139" s="16"/>
      <c r="H139" s="16"/>
    </row>
    <row r="140" spans="1:13" s="1" customFormat="1">
      <c r="A140" s="16"/>
      <c r="B140" s="15"/>
      <c r="C140" s="16"/>
      <c r="D140" s="16"/>
      <c r="E140" s="16"/>
      <c r="F140" s="16"/>
      <c r="G140" s="16"/>
      <c r="H140" s="16"/>
    </row>
    <row r="141" spans="1:13" s="1" customFormat="1">
      <c r="A141" s="16"/>
      <c r="B141" s="15"/>
      <c r="C141" s="16"/>
      <c r="D141" s="16"/>
      <c r="E141" s="16"/>
      <c r="F141" s="16"/>
      <c r="G141" s="16"/>
      <c r="H141" s="16"/>
    </row>
    <row r="142" spans="1:13" s="1" customFormat="1">
      <c r="A142" s="16"/>
      <c r="B142" s="15"/>
      <c r="C142" s="16"/>
      <c r="D142" s="16"/>
      <c r="E142" s="16"/>
      <c r="F142" s="16"/>
      <c r="G142" s="16"/>
      <c r="H142" s="16"/>
    </row>
    <row r="143" spans="1:13" s="1" customFormat="1">
      <c r="A143" s="16"/>
      <c r="B143" s="15"/>
      <c r="C143" s="16"/>
      <c r="D143" s="16"/>
      <c r="E143" s="16"/>
      <c r="F143" s="16"/>
      <c r="G143" s="16"/>
      <c r="H143" s="16"/>
    </row>
  </sheetData>
  <mergeCells count="5">
    <mergeCell ref="B1:H1"/>
    <mergeCell ref="B3:H3"/>
    <mergeCell ref="B5:H5"/>
    <mergeCell ref="B11:H12"/>
    <mergeCell ref="B61:H62"/>
  </mergeCells>
  <printOptions horizontalCentered="1"/>
  <pageMargins left="0.19685039370078741" right="0.19685039370078741" top="0.39370078740157483" bottom="0.39370078740157483" header="0.23622047244094491" footer="0.19685039370078741"/>
  <pageSetup paperSize="9" scale="83" fitToHeight="2" orientation="portrait" r:id="rId1"/>
  <headerFooter alignWithMargins="0">
    <oddHeader>&amp;R&amp;"Arial,Bold"&amp;14APPENDIX 3</oddHeader>
  </headerFooter>
  <rowBreaks count="1" manualBreakCount="1">
    <brk id="78" min="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"/>
  <sheetViews>
    <sheetView workbookViewId="0">
      <selection activeCell="E21" sqref="E21"/>
    </sheetView>
  </sheetViews>
  <sheetFormatPr defaultColWidth="8.85546875" defaultRowHeight="12.75"/>
  <cols>
    <col min="1" max="1" width="45.140625" customWidth="1"/>
    <col min="2" max="5" width="11.5703125" customWidth="1"/>
    <col min="6" max="6" width="9.42578125" bestFit="1" customWidth="1"/>
  </cols>
  <sheetData>
    <row r="1" spans="1:5">
      <c r="A1" s="113" t="s">
        <v>118</v>
      </c>
      <c r="B1" s="195"/>
      <c r="C1" s="195"/>
      <c r="D1" s="195"/>
      <c r="E1" s="196"/>
    </row>
    <row r="2" spans="1:5">
      <c r="A2" s="76"/>
      <c r="B2" s="197"/>
      <c r="C2" s="197"/>
      <c r="D2" s="197"/>
      <c r="E2" s="198"/>
    </row>
    <row r="3" spans="1:5">
      <c r="A3" s="76" t="s">
        <v>85</v>
      </c>
      <c r="B3" s="199">
        <f>Sheet1!E29</f>
        <v>1652.67</v>
      </c>
      <c r="C3" s="197"/>
      <c r="D3" s="200"/>
      <c r="E3" s="198"/>
    </row>
    <row r="4" spans="1:5">
      <c r="A4" s="76"/>
      <c r="B4" s="201"/>
      <c r="C4" s="197"/>
      <c r="D4" s="197"/>
      <c r="E4" s="198"/>
    </row>
    <row r="5" spans="1:5">
      <c r="A5" s="76"/>
      <c r="B5" s="199"/>
      <c r="C5" s="197"/>
      <c r="D5" s="197"/>
      <c r="E5" s="198"/>
    </row>
    <row r="6" spans="1:5" ht="26.25" thickBot="1">
      <c r="A6" s="202" t="s">
        <v>116</v>
      </c>
      <c r="B6" s="115">
        <f>Sheet1!E59</f>
        <v>1489.9099999999999</v>
      </c>
      <c r="C6" s="197"/>
      <c r="D6" s="197"/>
      <c r="E6" s="198"/>
    </row>
    <row r="7" spans="1:5" ht="13.5" thickTop="1">
      <c r="A7" s="203"/>
      <c r="B7" s="204"/>
      <c r="C7" s="197"/>
      <c r="D7" s="197"/>
      <c r="E7" s="198"/>
    </row>
    <row r="8" spans="1:5">
      <c r="A8" s="168" t="s">
        <v>86</v>
      </c>
      <c r="B8" s="204">
        <f>+B6-B3</f>
        <v>-162.76000000000022</v>
      </c>
      <c r="C8" s="197"/>
      <c r="D8" s="197"/>
      <c r="E8" s="198"/>
    </row>
    <row r="9" spans="1:5">
      <c r="A9" s="76"/>
      <c r="B9" s="197"/>
      <c r="C9" s="197"/>
      <c r="D9" s="197"/>
      <c r="E9" s="198"/>
    </row>
    <row r="10" spans="1:5">
      <c r="A10" s="76"/>
      <c r="B10" s="197"/>
      <c r="C10" s="197"/>
      <c r="D10" s="197"/>
      <c r="E10" s="198"/>
    </row>
    <row r="11" spans="1:5" s="66" customFormat="1">
      <c r="A11" s="229" t="s">
        <v>119</v>
      </c>
      <c r="B11" s="230"/>
      <c r="C11" s="230"/>
      <c r="D11" s="230"/>
      <c r="E11" s="231"/>
    </row>
    <row r="12" spans="1:5">
      <c r="A12" s="76"/>
      <c r="B12" s="197"/>
      <c r="C12" s="197"/>
      <c r="D12" s="197"/>
      <c r="E12" s="198"/>
    </row>
    <row r="13" spans="1:5">
      <c r="A13" s="116"/>
      <c r="B13" s="117"/>
      <c r="C13" s="118"/>
      <c r="D13" s="119"/>
      <c r="E13" s="119" t="s">
        <v>87</v>
      </c>
    </row>
    <row r="14" spans="1:5">
      <c r="A14" s="116"/>
      <c r="B14" s="118" t="s">
        <v>15</v>
      </c>
      <c r="C14" s="118" t="s">
        <v>24</v>
      </c>
      <c r="D14" s="118" t="s">
        <v>26</v>
      </c>
      <c r="E14" s="118" t="s">
        <v>88</v>
      </c>
    </row>
    <row r="15" spans="1:5">
      <c r="A15" s="116"/>
      <c r="B15" s="120" t="s">
        <v>6</v>
      </c>
      <c r="C15" s="118" t="s">
        <v>6</v>
      </c>
      <c r="D15" s="118" t="s">
        <v>6</v>
      </c>
      <c r="E15" s="116"/>
    </row>
    <row r="16" spans="1:5">
      <c r="A16" s="116" t="s">
        <v>89</v>
      </c>
      <c r="B16" s="121">
        <f>[1]Sheet1!C5</f>
        <v>145000</v>
      </c>
      <c r="C16" s="121">
        <f>[1]Sheet1!D5</f>
        <v>-151000</v>
      </c>
      <c r="D16" s="121">
        <f>[1]Sheet1!E5</f>
        <v>-236000</v>
      </c>
      <c r="E16" s="121">
        <f>SUM(B16:D16)</f>
        <v>-242000</v>
      </c>
    </row>
    <row r="17" spans="1:8">
      <c r="A17" s="116"/>
      <c r="B17" s="121"/>
      <c r="C17" s="121"/>
      <c r="D17" s="121"/>
      <c r="E17" s="121"/>
    </row>
    <row r="18" spans="1:8">
      <c r="A18" s="122" t="s">
        <v>113</v>
      </c>
      <c r="B18" s="123">
        <f>Summary!E87</f>
        <v>210250</v>
      </c>
      <c r="C18" s="123">
        <f>Summary!F87</f>
        <v>-102420</v>
      </c>
      <c r="D18" s="123">
        <f>Summary!G87</f>
        <v>-187070</v>
      </c>
      <c r="E18" s="121">
        <f t="shared" ref="E18:E19" si="0">SUM(B18:D18)</f>
        <v>-79240</v>
      </c>
    </row>
    <row r="19" spans="1:8">
      <c r="A19" s="124" t="s">
        <v>90</v>
      </c>
      <c r="B19" s="123"/>
      <c r="C19" s="123"/>
      <c r="D19" s="123"/>
      <c r="E19" s="121">
        <f t="shared" si="0"/>
        <v>0</v>
      </c>
    </row>
    <row r="20" spans="1:8">
      <c r="A20" s="124"/>
      <c r="B20" s="123"/>
      <c r="C20" s="123"/>
      <c r="D20" s="123"/>
      <c r="E20" s="123"/>
    </row>
    <row r="21" spans="1:8">
      <c r="A21" s="125" t="s">
        <v>91</v>
      </c>
      <c r="B21" s="126">
        <f>+B16-B18-B19</f>
        <v>-65250</v>
      </c>
      <c r="C21" s="126">
        <f t="shared" ref="C21:D21" si="1">+C16-C18-C19</f>
        <v>-48580</v>
      </c>
      <c r="D21" s="126">
        <f t="shared" si="1"/>
        <v>-48930</v>
      </c>
      <c r="E21" s="126">
        <f>SUM(B21:D21)</f>
        <v>-162760</v>
      </c>
    </row>
    <row r="22" spans="1:8">
      <c r="A22" s="116"/>
      <c r="B22" s="127"/>
      <c r="C22" s="127"/>
      <c r="D22" s="127"/>
      <c r="E22" s="127"/>
    </row>
    <row r="23" spans="1:8">
      <c r="A23" s="76"/>
      <c r="B23" s="197"/>
      <c r="C23" s="197"/>
      <c r="D23" s="197"/>
      <c r="E23" s="198"/>
    </row>
    <row r="24" spans="1:8">
      <c r="A24" s="205"/>
      <c r="B24" s="206"/>
      <c r="C24" s="206"/>
      <c r="D24" s="206"/>
      <c r="E24" s="207">
        <f>E19-E16+E18</f>
        <v>162760</v>
      </c>
    </row>
    <row r="26" spans="1:8" hidden="1">
      <c r="A26" s="128" t="s">
        <v>92</v>
      </c>
    </row>
    <row r="27" spans="1:8" hidden="1">
      <c r="A27" s="129" t="s">
        <v>93</v>
      </c>
      <c r="B27" s="114">
        <v>500000</v>
      </c>
      <c r="C27" s="114"/>
      <c r="D27" s="114"/>
      <c r="E27" s="114"/>
      <c r="F27" s="114"/>
    </row>
    <row r="28" spans="1:8" hidden="1">
      <c r="A28" s="55"/>
      <c r="B28" s="14"/>
      <c r="C28" s="27"/>
      <c r="D28" s="130"/>
      <c r="E28" s="130"/>
      <c r="F28" s="130"/>
      <c r="G28" s="130"/>
      <c r="H28" s="130"/>
    </row>
    <row r="29" spans="1:8" hidden="1">
      <c r="B29" s="131"/>
      <c r="C29" s="131"/>
      <c r="D29" s="131"/>
      <c r="E29" s="131"/>
      <c r="F29" s="131"/>
      <c r="G29" s="132"/>
      <c r="H29" s="132"/>
    </row>
    <row r="30" spans="1:8" hidden="1">
      <c r="A30" s="55"/>
      <c r="B30" s="14"/>
      <c r="C30" s="27"/>
      <c r="D30" s="130"/>
      <c r="E30" s="130"/>
      <c r="F30" s="130"/>
      <c r="G30" s="130"/>
      <c r="H30" s="130"/>
    </row>
    <row r="31" spans="1:8" hidden="1">
      <c r="A31" s="35"/>
      <c r="B31" s="131"/>
      <c r="C31" s="131"/>
      <c r="D31" s="131"/>
      <c r="E31" s="131"/>
      <c r="F31" s="131"/>
      <c r="G31" s="132"/>
      <c r="H31" s="132"/>
    </row>
    <row r="32" spans="1:8" hidden="1">
      <c r="A32" s="133"/>
      <c r="B32" s="134"/>
      <c r="C32" s="134"/>
      <c r="D32" s="134"/>
      <c r="E32" s="132"/>
      <c r="F32" s="132"/>
      <c r="G32" s="132"/>
      <c r="H32" s="132"/>
    </row>
    <row r="33" spans="1:8" hidden="1">
      <c r="A33" s="133"/>
      <c r="B33" s="133"/>
      <c r="C33" s="133"/>
      <c r="D33" s="133"/>
      <c r="E33" s="133"/>
      <c r="F33" s="133"/>
      <c r="G33" s="133"/>
      <c r="H33" s="133"/>
    </row>
    <row r="34" spans="1:8" ht="13.5" hidden="1" thickBot="1">
      <c r="A34" t="s">
        <v>94</v>
      </c>
      <c r="B34" s="135">
        <f>SUM(B27:B33)</f>
        <v>500000</v>
      </c>
      <c r="C34" s="135">
        <f>SUM(C27:C33)</f>
        <v>0</v>
      </c>
      <c r="D34" s="135">
        <f>SUM(D27:D33)</f>
        <v>0</v>
      </c>
      <c r="E34" s="135">
        <f>SUM(E27:E33)</f>
        <v>0</v>
      </c>
      <c r="F34" s="135">
        <f>SUM(F27:F33)</f>
        <v>0</v>
      </c>
    </row>
    <row r="35" spans="1:8" ht="13.5" hidden="1" thickBot="1">
      <c r="A35" t="s">
        <v>95</v>
      </c>
      <c r="B35" s="136" t="e">
        <f>#REF!</f>
        <v>#REF!</v>
      </c>
      <c r="C35" s="136" t="e">
        <f>#REF!</f>
        <v>#REF!</v>
      </c>
      <c r="D35" s="136" t="e">
        <f>#REF!</f>
        <v>#REF!</v>
      </c>
      <c r="E35" s="136" t="e">
        <f>#REF!</f>
        <v>#REF!</v>
      </c>
      <c r="F35" s="136" t="e">
        <f>#REF!</f>
        <v>#REF!</v>
      </c>
    </row>
    <row r="36" spans="1:8" hidden="1"/>
  </sheetData>
  <mergeCells count="1">
    <mergeCell ref="A11:E11"/>
  </mergeCells>
  <pageMargins left="0.70866141732283472" right="0.70866141732283472" top="0.74803149606299213" bottom="0.74803149606299213" header="0.31496062992125984" footer="0.31496062992125984"/>
  <pageSetup paperSize="9" scale="97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Summary</vt:lpstr>
      <vt:lpstr>Reconciliation</vt:lpstr>
      <vt:lpstr>Sheet2</vt:lpstr>
      <vt:lpstr>Summary!Print_Area</vt:lpstr>
      <vt:lpstr>Summary!Print_Titles</vt:lpstr>
    </vt:vector>
  </TitlesOfParts>
  <Company>Wyre Forest District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dianae</dc:creator>
  <cp:lastModifiedBy>lynettec</cp:lastModifiedBy>
  <cp:lastPrinted>2017-02-22T13:50:20Z</cp:lastPrinted>
  <dcterms:created xsi:type="dcterms:W3CDTF">2013-10-03T10:20:29Z</dcterms:created>
  <dcterms:modified xsi:type="dcterms:W3CDTF">2017-02-23T12:26:58Z</dcterms:modified>
</cp:coreProperties>
</file>